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jag\Desktop\"/>
    </mc:Choice>
  </mc:AlternateContent>
  <bookViews>
    <workbookView xWindow="0" yWindow="0" windowWidth="28800" windowHeight="12300"/>
  </bookViews>
  <sheets>
    <sheet name="III KVARTAL" sheetId="2" r:id="rId1"/>
  </sheets>
  <definedNames>
    <definedName name="_xlnm._FilterDatabase" localSheetId="0" hidden="1">'III KVARTAL'!$A$3:$AC$63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G5" i="2" l="1"/>
  <c r="N5" i="2" s="1"/>
  <c r="G6" i="2"/>
  <c r="N6" i="2" s="1"/>
  <c r="G7" i="2"/>
  <c r="N7" i="2" s="1"/>
  <c r="G8" i="2"/>
  <c r="N8" i="2" s="1"/>
  <c r="G9" i="2"/>
  <c r="N9" i="2" s="1"/>
  <c r="G10" i="2"/>
  <c r="N10" i="2" s="1"/>
  <c r="G11" i="2"/>
  <c r="N11" i="2" s="1"/>
  <c r="G12" i="2"/>
  <c r="N12" i="2" s="1"/>
  <c r="G13" i="2"/>
  <c r="N13" i="2" s="1"/>
  <c r="G14" i="2"/>
  <c r="N14" i="2" s="1"/>
  <c r="G15" i="2"/>
  <c r="N15" i="2" s="1"/>
  <c r="G16" i="2"/>
  <c r="N16" i="2" s="1"/>
  <c r="G17" i="2"/>
  <c r="N17" i="2" s="1"/>
  <c r="G18" i="2"/>
  <c r="N18" i="2" s="1"/>
  <c r="G19" i="2"/>
  <c r="N19" i="2" s="1"/>
  <c r="G20" i="2"/>
  <c r="N20" i="2" s="1"/>
  <c r="G21" i="2"/>
  <c r="N21" i="2" s="1"/>
  <c r="G22" i="2"/>
  <c r="N22" i="2" s="1"/>
  <c r="G23" i="2"/>
  <c r="N23" i="2" s="1"/>
  <c r="G24" i="2"/>
  <c r="N24" i="2" s="1"/>
  <c r="G25" i="2"/>
  <c r="N25" i="2" s="1"/>
  <c r="G26" i="2"/>
  <c r="N26" i="2" s="1"/>
  <c r="G27" i="2"/>
  <c r="N27" i="2" s="1"/>
  <c r="G28" i="2"/>
  <c r="N28" i="2" s="1"/>
  <c r="G29" i="2"/>
  <c r="N29" i="2" s="1"/>
  <c r="G30" i="2"/>
  <c r="N30" i="2" s="1"/>
  <c r="G31" i="2"/>
  <c r="N31" i="2" s="1"/>
  <c r="G32" i="2"/>
  <c r="N32" i="2" s="1"/>
  <c r="G33" i="2"/>
  <c r="N33" i="2" s="1"/>
  <c r="G34" i="2"/>
  <c r="N34" i="2" s="1"/>
  <c r="G35" i="2"/>
  <c r="N35" i="2" s="1"/>
  <c r="G36" i="2"/>
  <c r="N36" i="2" s="1"/>
  <c r="G37" i="2"/>
  <c r="N37" i="2" s="1"/>
  <c r="G38" i="2"/>
  <c r="N38" i="2" s="1"/>
  <c r="G39" i="2"/>
  <c r="N39" i="2" s="1"/>
  <c r="G40" i="2"/>
  <c r="N40" i="2" s="1"/>
  <c r="G41" i="2"/>
  <c r="N41" i="2" s="1"/>
  <c r="G42" i="2"/>
  <c r="N42" i="2" s="1"/>
  <c r="G43" i="2"/>
  <c r="N43" i="2" s="1"/>
  <c r="G44" i="2"/>
  <c r="N44" i="2" s="1"/>
  <c r="G45" i="2"/>
  <c r="N45" i="2" s="1"/>
  <c r="G46" i="2"/>
  <c r="N46" i="2" s="1"/>
  <c r="G47" i="2"/>
  <c r="N47" i="2" s="1"/>
  <c r="G48" i="2"/>
  <c r="N48" i="2" s="1"/>
  <c r="G49" i="2"/>
  <c r="N49" i="2" s="1"/>
  <c r="G50" i="2"/>
  <c r="N50" i="2" s="1"/>
  <c r="G51" i="2"/>
  <c r="N51" i="2" s="1"/>
  <c r="G52" i="2"/>
  <c r="N52" i="2" s="1"/>
  <c r="G53" i="2"/>
  <c r="N53" i="2" s="1"/>
  <c r="G54" i="2"/>
  <c r="N54" i="2" s="1"/>
  <c r="G55" i="2"/>
  <c r="N55" i="2" s="1"/>
  <c r="G56" i="2"/>
  <c r="N56" i="2" s="1"/>
  <c r="G57" i="2"/>
  <c r="N57" i="2" s="1"/>
  <c r="G58" i="2"/>
  <c r="N58" i="2" s="1"/>
  <c r="G59" i="2"/>
  <c r="N59" i="2" s="1"/>
  <c r="G60" i="2"/>
  <c r="N60" i="2" s="1"/>
  <c r="P61" i="2" l="1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M4" i="2"/>
  <c r="J4" i="2"/>
  <c r="G4" i="2"/>
  <c r="S6" i="2" l="1"/>
  <c r="AA6" i="2" s="1"/>
  <c r="R6" i="2"/>
  <c r="S18" i="2"/>
  <c r="AA18" i="2" s="1"/>
  <c r="R18" i="2"/>
  <c r="S30" i="2"/>
  <c r="AA30" i="2" s="1"/>
  <c r="R30" i="2"/>
  <c r="S50" i="2"/>
  <c r="AA50" i="2" s="1"/>
  <c r="R50" i="2"/>
  <c r="S7" i="2"/>
  <c r="AA7" i="2" s="1"/>
  <c r="R7" i="2"/>
  <c r="S11" i="2"/>
  <c r="AA11" i="2" s="1"/>
  <c r="R11" i="2"/>
  <c r="S15" i="2"/>
  <c r="AA15" i="2" s="1"/>
  <c r="R15" i="2"/>
  <c r="S19" i="2"/>
  <c r="AA19" i="2" s="1"/>
  <c r="R19" i="2"/>
  <c r="S23" i="2"/>
  <c r="AA23" i="2" s="1"/>
  <c r="R23" i="2"/>
  <c r="S27" i="2"/>
  <c r="AA27" i="2" s="1"/>
  <c r="R27" i="2"/>
  <c r="S31" i="2"/>
  <c r="AA31" i="2" s="1"/>
  <c r="R31" i="2"/>
  <c r="S35" i="2"/>
  <c r="AA35" i="2" s="1"/>
  <c r="R35" i="2"/>
  <c r="S39" i="2"/>
  <c r="AA39" i="2" s="1"/>
  <c r="R39" i="2"/>
  <c r="S43" i="2"/>
  <c r="AA43" i="2" s="1"/>
  <c r="R43" i="2"/>
  <c r="S47" i="2"/>
  <c r="AA47" i="2" s="1"/>
  <c r="R47" i="2"/>
  <c r="S51" i="2"/>
  <c r="AA51" i="2" s="1"/>
  <c r="R51" i="2"/>
  <c r="S55" i="2"/>
  <c r="AA55" i="2" s="1"/>
  <c r="R55" i="2"/>
  <c r="S59" i="2"/>
  <c r="AA59" i="2" s="1"/>
  <c r="R59" i="2"/>
  <c r="S14" i="2"/>
  <c r="AA14" i="2" s="1"/>
  <c r="R14" i="2"/>
  <c r="S26" i="2"/>
  <c r="AA26" i="2" s="1"/>
  <c r="R26" i="2"/>
  <c r="S38" i="2"/>
  <c r="AA38" i="2" s="1"/>
  <c r="R38" i="2"/>
  <c r="S42" i="2"/>
  <c r="AA42" i="2" s="1"/>
  <c r="R42" i="2"/>
  <c r="S54" i="2"/>
  <c r="AA54" i="2" s="1"/>
  <c r="R54" i="2"/>
  <c r="S58" i="2"/>
  <c r="AA58" i="2" s="1"/>
  <c r="R58" i="2"/>
  <c r="Q61" i="2"/>
  <c r="S16" i="2"/>
  <c r="AA16" i="2" s="1"/>
  <c r="R16" i="2"/>
  <c r="R24" i="2"/>
  <c r="S24" i="2"/>
  <c r="AA24" i="2" s="1"/>
  <c r="S32" i="2"/>
  <c r="AA32" i="2" s="1"/>
  <c r="R32" i="2"/>
  <c r="R40" i="2"/>
  <c r="S40" i="2"/>
  <c r="AA40" i="2" s="1"/>
  <c r="R44" i="2"/>
  <c r="S44" i="2"/>
  <c r="AA44" i="2" s="1"/>
  <c r="S48" i="2"/>
  <c r="AA48" i="2" s="1"/>
  <c r="R48" i="2"/>
  <c r="S52" i="2"/>
  <c r="AA52" i="2" s="1"/>
  <c r="R52" i="2"/>
  <c r="R56" i="2"/>
  <c r="S56" i="2"/>
  <c r="AA56" i="2" s="1"/>
  <c r="R60" i="2"/>
  <c r="S60" i="2"/>
  <c r="AA60" i="2" s="1"/>
  <c r="S10" i="2"/>
  <c r="AA10" i="2" s="1"/>
  <c r="R10" i="2"/>
  <c r="S22" i="2"/>
  <c r="AA22" i="2" s="1"/>
  <c r="R22" i="2"/>
  <c r="S34" i="2"/>
  <c r="AA34" i="2" s="1"/>
  <c r="R34" i="2"/>
  <c r="S46" i="2"/>
  <c r="AA46" i="2" s="1"/>
  <c r="R46" i="2"/>
  <c r="R8" i="2"/>
  <c r="S8" i="2"/>
  <c r="AA8" i="2" s="1"/>
  <c r="R12" i="2"/>
  <c r="S12" i="2"/>
  <c r="AA12" i="2" s="1"/>
  <c r="R20" i="2"/>
  <c r="S20" i="2"/>
  <c r="AA20" i="2" s="1"/>
  <c r="S28" i="2"/>
  <c r="AA28" i="2" s="1"/>
  <c r="R28" i="2"/>
  <c r="S36" i="2"/>
  <c r="AA36" i="2" s="1"/>
  <c r="R36" i="2"/>
  <c r="S5" i="2"/>
  <c r="AA5" i="2" s="1"/>
  <c r="R5" i="2"/>
  <c r="S9" i="2"/>
  <c r="AA9" i="2" s="1"/>
  <c r="R9" i="2"/>
  <c r="S13" i="2"/>
  <c r="AA13" i="2" s="1"/>
  <c r="R13" i="2"/>
  <c r="S17" i="2"/>
  <c r="AA17" i="2" s="1"/>
  <c r="R17" i="2"/>
  <c r="S21" i="2"/>
  <c r="AA21" i="2" s="1"/>
  <c r="R21" i="2"/>
  <c r="S25" i="2"/>
  <c r="AA25" i="2" s="1"/>
  <c r="R25" i="2"/>
  <c r="S29" i="2"/>
  <c r="AA29" i="2" s="1"/>
  <c r="R29" i="2"/>
  <c r="S33" i="2"/>
  <c r="AA33" i="2" s="1"/>
  <c r="R33" i="2"/>
  <c r="S37" i="2"/>
  <c r="AA37" i="2" s="1"/>
  <c r="R37" i="2"/>
  <c r="S41" i="2"/>
  <c r="AA41" i="2" s="1"/>
  <c r="R41" i="2"/>
  <c r="S45" i="2"/>
  <c r="AA45" i="2" s="1"/>
  <c r="R45" i="2"/>
  <c r="S49" i="2"/>
  <c r="AA49" i="2" s="1"/>
  <c r="R49" i="2"/>
  <c r="S53" i="2"/>
  <c r="AA53" i="2" s="1"/>
  <c r="R53" i="2"/>
  <c r="S57" i="2"/>
  <c r="AA57" i="2" s="1"/>
  <c r="R57" i="2"/>
  <c r="S4" i="2"/>
  <c r="AA4" i="2" s="1"/>
  <c r="M61" i="2"/>
  <c r="N4" i="2"/>
  <c r="G61" i="2"/>
  <c r="J61" i="2"/>
  <c r="R4" i="2"/>
  <c r="N61" i="2" l="1"/>
  <c r="S61" i="2"/>
  <c r="AA61" i="2"/>
  <c r="O52" i="2" l="1"/>
  <c r="O12" i="2"/>
  <c r="O43" i="2"/>
  <c r="O27" i="2"/>
  <c r="O11" i="2"/>
  <c r="O36" i="2"/>
  <c r="O58" i="2"/>
  <c r="O42" i="2"/>
  <c r="O26" i="2"/>
  <c r="O10" i="2"/>
  <c r="O28" i="2"/>
  <c r="O49" i="2"/>
  <c r="O33" i="2"/>
  <c r="O17" i="2"/>
  <c r="O44" i="2"/>
  <c r="O55" i="2"/>
  <c r="O39" i="2"/>
  <c r="O23" i="2"/>
  <c r="O7" i="2"/>
  <c r="O20" i="2"/>
  <c r="O54" i="2"/>
  <c r="O38" i="2"/>
  <c r="O22" i="2"/>
  <c r="O6" i="2"/>
  <c r="O8" i="2"/>
  <c r="O45" i="2"/>
  <c r="O29" i="2"/>
  <c r="O13" i="2"/>
  <c r="O24" i="2"/>
  <c r="O31" i="2"/>
  <c r="O48" i="2"/>
  <c r="O46" i="2"/>
  <c r="O14" i="2"/>
  <c r="O53" i="2"/>
  <c r="O21" i="2"/>
  <c r="O32" i="2"/>
  <c r="O51" i="2"/>
  <c r="O35" i="2"/>
  <c r="O19" i="2"/>
  <c r="O56" i="2"/>
  <c r="O16" i="2"/>
  <c r="O50" i="2"/>
  <c r="O34" i="2"/>
  <c r="O18" i="2"/>
  <c r="O60" i="2"/>
  <c r="O57" i="2"/>
  <c r="O41" i="2"/>
  <c r="O25" i="2"/>
  <c r="O9" i="2"/>
  <c r="O47" i="2"/>
  <c r="O15" i="2"/>
  <c r="O59" i="2"/>
  <c r="O30" i="2"/>
  <c r="O40" i="2"/>
  <c r="O37" i="2"/>
  <c r="O5" i="2"/>
  <c r="O4" i="2"/>
  <c r="AA62" i="2"/>
  <c r="R61" i="2" s="1"/>
  <c r="T5" i="2" l="1"/>
  <c r="T9" i="2"/>
  <c r="T13" i="2"/>
  <c r="T17" i="2"/>
  <c r="T21" i="2"/>
  <c r="T25" i="2"/>
  <c r="T29" i="2"/>
  <c r="T33" i="2"/>
  <c r="T37" i="2"/>
  <c r="T41" i="2"/>
  <c r="T45" i="2"/>
  <c r="T49" i="2"/>
  <c r="T53" i="2"/>
  <c r="T57" i="2"/>
  <c r="T16" i="2"/>
  <c r="T24" i="2"/>
  <c r="T28" i="2"/>
  <c r="T40" i="2"/>
  <c r="T52" i="2"/>
  <c r="T6" i="2"/>
  <c r="T10" i="2"/>
  <c r="T14" i="2"/>
  <c r="T18" i="2"/>
  <c r="T22" i="2"/>
  <c r="T26" i="2"/>
  <c r="T30" i="2"/>
  <c r="T34" i="2"/>
  <c r="T38" i="2"/>
  <c r="T42" i="2"/>
  <c r="T46" i="2"/>
  <c r="T50" i="2"/>
  <c r="T54" i="2"/>
  <c r="T58" i="2"/>
  <c r="T12" i="2"/>
  <c r="T32" i="2"/>
  <c r="T44" i="2"/>
  <c r="T60" i="2"/>
  <c r="T7" i="2"/>
  <c r="T11" i="2"/>
  <c r="T15" i="2"/>
  <c r="T19" i="2"/>
  <c r="T23" i="2"/>
  <c r="T27" i="2"/>
  <c r="T31" i="2"/>
  <c r="T35" i="2"/>
  <c r="T39" i="2"/>
  <c r="T43" i="2"/>
  <c r="T47" i="2"/>
  <c r="T51" i="2"/>
  <c r="T55" i="2"/>
  <c r="T59" i="2"/>
  <c r="T8" i="2"/>
  <c r="T20" i="2"/>
  <c r="T36" i="2"/>
  <c r="T48" i="2"/>
  <c r="T56" i="2"/>
  <c r="O61" i="2"/>
  <c r="R62" i="2"/>
  <c r="T4" i="2"/>
  <c r="AB56" i="2" l="1"/>
  <c r="AC56" i="2" s="1"/>
  <c r="AB31" i="2"/>
  <c r="AC31" i="2" s="1"/>
  <c r="AB44" i="2"/>
  <c r="AC44" i="2" s="1"/>
  <c r="AB22" i="2"/>
  <c r="AC22" i="2" s="1"/>
  <c r="AB24" i="2"/>
  <c r="AC24" i="2" s="1"/>
  <c r="AB33" i="2"/>
  <c r="AC33" i="2" s="1"/>
  <c r="AB17" i="2"/>
  <c r="AC17" i="2" s="1"/>
  <c r="AB48" i="2"/>
  <c r="AC48" i="2" s="1"/>
  <c r="AB59" i="2"/>
  <c r="AC59" i="2" s="1"/>
  <c r="AB43" i="2"/>
  <c r="AC43" i="2" s="1"/>
  <c r="AB27" i="2"/>
  <c r="AC27" i="2" s="1"/>
  <c r="AB11" i="2"/>
  <c r="AC11" i="2" s="1"/>
  <c r="AB32" i="2"/>
  <c r="AC32" i="2" s="1"/>
  <c r="AB50" i="2"/>
  <c r="AC50" i="2" s="1"/>
  <c r="AB34" i="2"/>
  <c r="AC34" i="2" s="1"/>
  <c r="AB18" i="2"/>
  <c r="AC18" i="2" s="1"/>
  <c r="AB52" i="2"/>
  <c r="AC52" i="2" s="1"/>
  <c r="AB16" i="2"/>
  <c r="AC16" i="2" s="1"/>
  <c r="AB45" i="2"/>
  <c r="AC45" i="2" s="1"/>
  <c r="AB29" i="2"/>
  <c r="AC29" i="2" s="1"/>
  <c r="AB13" i="2"/>
  <c r="AC13" i="2" s="1"/>
  <c r="AB8" i="2"/>
  <c r="AC8" i="2" s="1"/>
  <c r="AB54" i="2"/>
  <c r="AC54" i="2" s="1"/>
  <c r="AB55" i="2"/>
  <c r="AC55" i="2" s="1"/>
  <c r="AB23" i="2"/>
  <c r="AC23" i="2" s="1"/>
  <c r="AB7" i="2"/>
  <c r="AC7" i="2" s="1"/>
  <c r="AB12" i="2"/>
  <c r="AC12" i="2" s="1"/>
  <c r="AB46" i="2"/>
  <c r="AC46" i="2" s="1"/>
  <c r="AB30" i="2"/>
  <c r="AC30" i="2" s="1"/>
  <c r="AB14" i="2"/>
  <c r="AC14" i="2" s="1"/>
  <c r="AB40" i="2"/>
  <c r="AC40" i="2" s="1"/>
  <c r="AB57" i="2"/>
  <c r="AC57" i="2" s="1"/>
  <c r="AB41" i="2"/>
  <c r="AC41" i="2" s="1"/>
  <c r="AB25" i="2"/>
  <c r="AC25" i="2" s="1"/>
  <c r="AB9" i="2"/>
  <c r="AC9" i="2" s="1"/>
  <c r="AB47" i="2"/>
  <c r="AC47" i="2" s="1"/>
  <c r="AB15" i="2"/>
  <c r="AC15" i="2" s="1"/>
  <c r="AB38" i="2"/>
  <c r="AC38" i="2" s="1"/>
  <c r="AB6" i="2"/>
  <c r="AC6" i="2" s="1"/>
  <c r="AB49" i="2"/>
  <c r="AC49" i="2" s="1"/>
  <c r="AB36" i="2"/>
  <c r="AC36" i="2" s="1"/>
  <c r="AB39" i="2"/>
  <c r="AC39" i="2" s="1"/>
  <c r="AB20" i="2"/>
  <c r="AC20" i="2" s="1"/>
  <c r="AB51" i="2"/>
  <c r="AC51" i="2" s="1"/>
  <c r="AB35" i="2"/>
  <c r="AC35" i="2" s="1"/>
  <c r="AB19" i="2"/>
  <c r="AC19" i="2" s="1"/>
  <c r="AB60" i="2"/>
  <c r="AC60" i="2" s="1"/>
  <c r="AB58" i="2"/>
  <c r="AC58" i="2" s="1"/>
  <c r="AB42" i="2"/>
  <c r="AC42" i="2" s="1"/>
  <c r="AB26" i="2"/>
  <c r="AC26" i="2" s="1"/>
  <c r="AB10" i="2"/>
  <c r="AC10" i="2" s="1"/>
  <c r="AB28" i="2"/>
  <c r="AC28" i="2" s="1"/>
  <c r="AB53" i="2"/>
  <c r="AC53" i="2" s="1"/>
  <c r="AB37" i="2"/>
  <c r="AC37" i="2" s="1"/>
  <c r="AB21" i="2"/>
  <c r="AC21" i="2" s="1"/>
  <c r="AB5" i="2"/>
  <c r="AC5" i="2" s="1"/>
  <c r="T61" i="2"/>
  <c r="AB61" i="2" s="1"/>
  <c r="AB4" i="2"/>
  <c r="AC4" i="2" l="1"/>
</calcChain>
</file>

<file path=xl/sharedStrings.xml><?xml version="1.0" encoding="utf-8"?>
<sst xmlns="http://schemas.openxmlformats.org/spreadsheetml/2006/main" count="156" uniqueCount="156">
  <si>
    <t>Redni broj</t>
  </si>
  <si>
    <t>Šifra ZU</t>
  </si>
  <si>
    <t>Kategorija ZU</t>
  </si>
  <si>
    <t>I   indikator kvaliteta</t>
  </si>
  <si>
    <t>II indikator kvaliteta</t>
  </si>
  <si>
    <t>III indikator kvaliteta</t>
  </si>
  <si>
    <t>IV indikator kvaliteta</t>
  </si>
  <si>
    <t>V indikator kvaliteta</t>
  </si>
  <si>
    <t>00203012</t>
  </si>
  <si>
    <t>Opšta bolnica Kikinda</t>
  </si>
  <si>
    <t>00204016</t>
  </si>
  <si>
    <t>Opšta bolnica Vršac</t>
  </si>
  <si>
    <t>00206027</t>
  </si>
  <si>
    <t>Opšta bolnica Vrbas</t>
  </si>
  <si>
    <t>00210002</t>
  </si>
  <si>
    <t>00211014</t>
  </si>
  <si>
    <t>00212007</t>
  </si>
  <si>
    <t>Zdravstveni centar Aranđelovac</t>
  </si>
  <si>
    <t>00213009</t>
  </si>
  <si>
    <t>Opšta bolnica Jagodina</t>
  </si>
  <si>
    <t>00213016</t>
  </si>
  <si>
    <t>Opšta bolnica Paraćin</t>
  </si>
  <si>
    <t>00214002</t>
  </si>
  <si>
    <t>Zdravstveni centar Negotin</t>
  </si>
  <si>
    <t>00214007</t>
  </si>
  <si>
    <t>Opšta bolnica Majdanpek</t>
  </si>
  <si>
    <t>00214009</t>
  </si>
  <si>
    <t>Opšta bolnica Bor</t>
  </si>
  <si>
    <t>00215002</t>
  </si>
  <si>
    <t>Zdravstveni centar Knjaževac</t>
  </si>
  <si>
    <t>00217008</t>
  </si>
  <si>
    <t>Opšta bolnica Gornji Milanovac</t>
  </si>
  <si>
    <t>00220026</t>
  </si>
  <si>
    <t>Opšta bolnica Aleksinac</t>
  </si>
  <si>
    <t>00221008</t>
  </si>
  <si>
    <t>Opšta bolnica Prokuplje</t>
  </si>
  <si>
    <t>00222008</t>
  </si>
  <si>
    <t>Opšta bolnica Pirot</t>
  </si>
  <si>
    <t>00224002</t>
  </si>
  <si>
    <t>Zdravstveni centar Surdulica</t>
  </si>
  <si>
    <t>00203014</t>
  </si>
  <si>
    <t>Opšta bolnica Senta</t>
  </si>
  <si>
    <t>00214003</t>
  </si>
  <si>
    <t>00201007</t>
  </si>
  <si>
    <t>Opšta bolnica Subotica</t>
  </si>
  <si>
    <t>00204018</t>
  </si>
  <si>
    <t>Opšta bolnica Pančevo</t>
  </si>
  <si>
    <t>00205008</t>
  </si>
  <si>
    <t>Opšta bolnica Sombor</t>
  </si>
  <si>
    <t>00207013</t>
  </si>
  <si>
    <t>Opšta bolnica Sremska Mitrovica</t>
  </si>
  <si>
    <t>00208009</t>
  </si>
  <si>
    <t>Opšta bolnica Šabac</t>
  </si>
  <si>
    <t>00208016</t>
  </si>
  <si>
    <t>Opšta bolnica Loznica</t>
  </si>
  <si>
    <t>00209011</t>
  </si>
  <si>
    <t>Opšta bolnica Valjevo</t>
  </si>
  <si>
    <t>00210008</t>
  </si>
  <si>
    <t>00211012</t>
  </si>
  <si>
    <t>Opšta bolnica Požarevac</t>
  </si>
  <si>
    <t>00213012</t>
  </si>
  <si>
    <t>Opšta bolnica Ćuprija</t>
  </si>
  <si>
    <t>00215003</t>
  </si>
  <si>
    <t>Zdravstveni centar Zaječar</t>
  </si>
  <si>
    <t>00216001</t>
  </si>
  <si>
    <t>Zdravstveni centar Užice</t>
  </si>
  <si>
    <t>00217012</t>
  </si>
  <si>
    <t>Opšta bolnica Čačak</t>
  </si>
  <si>
    <t>00218013</t>
  </si>
  <si>
    <t>Opšta bolnica Novi Pazar</t>
  </si>
  <si>
    <t>00218015</t>
  </si>
  <si>
    <t>Opšta bolnica Kraljevo</t>
  </si>
  <si>
    <t>00224001</t>
  </si>
  <si>
    <t>Zdravstveni centar Vranje</t>
  </si>
  <si>
    <t>00223009</t>
  </si>
  <si>
    <t>Opšta bolnica Leskovac</t>
  </si>
  <si>
    <t>00219012</t>
  </si>
  <si>
    <t>Opšta bolnica Kruševac</t>
  </si>
  <si>
    <t>00202012</t>
  </si>
  <si>
    <t>Opšta bolnica Zrenjanin</t>
  </si>
  <si>
    <t>00206020</t>
  </si>
  <si>
    <t>00220019</t>
  </si>
  <si>
    <t>Klinički centar Niš</t>
  </si>
  <si>
    <t>00230048</t>
  </si>
  <si>
    <t>00230049</t>
  </si>
  <si>
    <t>00230050</t>
  </si>
  <si>
    <t>00230051</t>
  </si>
  <si>
    <t>Klinički centar Srbije</t>
  </si>
  <si>
    <t>00212010</t>
  </si>
  <si>
    <t>Klinički centar Kragujevac</t>
  </si>
  <si>
    <t>00230047</t>
  </si>
  <si>
    <t>Kliničko-bolnički centar Bežanijska kosa</t>
  </si>
  <si>
    <t>00230036</t>
  </si>
  <si>
    <t>00206017</t>
  </si>
  <si>
    <t>00230039</t>
  </si>
  <si>
    <t>Institut za onkologiju i radiologiju Srbije</t>
  </si>
  <si>
    <t>00206015</t>
  </si>
  <si>
    <t>00206018</t>
  </si>
  <si>
    <t>00230044</t>
  </si>
  <si>
    <t>00230037</t>
  </si>
  <si>
    <t>00230034</t>
  </si>
  <si>
    <t>00230045</t>
  </si>
  <si>
    <t>00206016</t>
  </si>
  <si>
    <t>00230020</t>
  </si>
  <si>
    <t>Specijalna bolnica za cerebrovaskularne bolesti "Sveti Sava"</t>
  </si>
  <si>
    <t>Opšta bolnica Smederevo</t>
  </si>
  <si>
    <t>Ukupna suma koeficijenata za kvartal</t>
  </si>
  <si>
    <t>6 = 4 * (1-%5)</t>
  </si>
  <si>
    <t>9 = 7 * (1-%8)</t>
  </si>
  <si>
    <t>12 = 10 * (1-%11)</t>
  </si>
  <si>
    <t>13 = 6 + 9 +12</t>
  </si>
  <si>
    <t>14 = 13 /(suma 13)</t>
  </si>
  <si>
    <t>17 = 0,8* 16</t>
  </si>
  <si>
    <t>18 = 0,2* 16</t>
  </si>
  <si>
    <t>19 = 14 * (suma 17)</t>
  </si>
  <si>
    <t>25 = 20+ 21 + 22+ 23 +24</t>
  </si>
  <si>
    <t>26 = 0.2* 25* 18</t>
  </si>
  <si>
    <t>27 = 19+ 26</t>
  </si>
  <si>
    <t>28 = 27/ 16</t>
  </si>
  <si>
    <t>Sredstva za DSG učinak za kvartal</t>
  </si>
  <si>
    <t>20% Varijabilnog dela 2019. za kvartal</t>
  </si>
  <si>
    <t>Sredstva za Indikatore kvaliteta za kvartal</t>
  </si>
  <si>
    <t>Ukupna sredstva za učinak za kvartal</t>
  </si>
  <si>
    <t xml:space="preserve">Index Učinka (Ukupna sredstva za učinak za kvartal / Varijabilni deo naknade za kvartal) </t>
  </si>
  <si>
    <t>16 = 15 / 4 (četvrtina)</t>
  </si>
  <si>
    <t>80% Varijabilnog dela 2019. za kvartal + razlika za kvalitet za kvartal</t>
  </si>
  <si>
    <t>ZDRAVSTVENA USTANOVA</t>
  </si>
  <si>
    <t>DSG Učinak - udeo u ukupnim koeficijentima</t>
  </si>
  <si>
    <t>1/4 Varijabilnog dela za 2019. godinu (kvartal)</t>
  </si>
  <si>
    <t>Indikatori kvaliteta - Ukupno</t>
  </si>
  <si>
    <t>Institut za onkologiju Vojvodine, Sremska Kamenica</t>
  </si>
  <si>
    <t>Institut za plućne bolesti Vojvodine, Sremska Kamenica</t>
  </si>
  <si>
    <t>Institut za kardiovaskularne bolesti Vojvodine, Sremska Kamenica</t>
  </si>
  <si>
    <t>Institut za zdravstvenu zaštitu dece i omladine Vojvodine, Novi Sad</t>
  </si>
  <si>
    <t>Klinički centar Vojvodine, Novi Sad</t>
  </si>
  <si>
    <t>Opšta bolnica "Stefan Visoki", Smederevska Palanka</t>
  </si>
  <si>
    <t>Opšta bolnica Petrovac na Mlavi</t>
  </si>
  <si>
    <t>Institut za ortopedsko-hirurške bolesti "Banjica"</t>
  </si>
  <si>
    <t>Institut za kardiovaskularne bolesti "Dedinje"</t>
  </si>
  <si>
    <t>Institut za zdravstvenu zaštitu majke i deteta Srbije "Dr Vukan Čupić"</t>
  </si>
  <si>
    <t>Univerzitetska dečja klinika</t>
  </si>
  <si>
    <t>Ginekološko - akušerska klinika Narodni Front</t>
  </si>
  <si>
    <t>Kliničko-bolnički centar "Dr Dragiša Mišović" - Dedinje</t>
  </si>
  <si>
    <t>Kliničko-bolnički centar "Zemun"</t>
  </si>
  <si>
    <t>Kliničko-bolnički centar "Zvezdara"</t>
  </si>
  <si>
    <t>Zdravstveni centar Kladovo</t>
  </si>
  <si>
    <t>Suma koeficijenata po ZU - jul</t>
  </si>
  <si>
    <t>% greške (DSG kontrola) - jul</t>
  </si>
  <si>
    <t>Suma koeficijenata po ZU umanjena za % greške- jul</t>
  </si>
  <si>
    <t>Suma koeficijenata po ZU - avgust</t>
  </si>
  <si>
    <t>% greška (DSG kontrola) - avgust</t>
  </si>
  <si>
    <t>Suma koeficijenata po ZU umanjena za % greške- avgust</t>
  </si>
  <si>
    <t>Suma koeficijenata po ZU - septembar</t>
  </si>
  <si>
    <t>% greška (DSG kontrola) - septembar</t>
  </si>
  <si>
    <t>Suma koeficijenata po ZU umanjena za % greške- septembar</t>
  </si>
  <si>
    <t>Varijabilni deo naknade - Prilog 2 Pravilnika o ugovaranju ZZ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</si>
</sst>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0" fontId="9" fillId="0" borderId="0"/>
  </cellStyleXfs>
  <cellXfs count="48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49" fontId="5" fillId="3" borderId="4" xfId="0" applyNumberFormat="1" applyFont="1" applyFill="1" applyBorder="1"/>
    <xf numFmtId="3" fontId="5" fillId="3" borderId="4" xfId="0" applyNumberFormat="1" applyFont="1" applyFill="1" applyBorder="1"/>
    <xf numFmtId="3" fontId="5" fillId="3" borderId="4" xfId="1" applyNumberFormat="1" applyFont="1" applyFill="1" applyBorder="1" applyAlignment="1" applyProtection="1">
      <alignment horizontal="right" wrapText="1"/>
    </xf>
    <xf numFmtId="3" fontId="5" fillId="3" borderId="4" xfId="0" applyNumberFormat="1" applyFont="1" applyFill="1" applyBorder="1" applyAlignment="1" applyProtection="1">
      <alignment horizontal="right" wrapText="1"/>
    </xf>
    <xf numFmtId="0" fontId="5" fillId="3" borderId="0" xfId="0" applyFont="1" applyFill="1"/>
    <xf numFmtId="0" fontId="5" fillId="3" borderId="6" xfId="0" applyFont="1" applyFill="1" applyBorder="1"/>
    <xf numFmtId="49" fontId="5" fillId="3" borderId="6" xfId="0" applyNumberFormat="1" applyFont="1" applyFill="1" applyBorder="1"/>
    <xf numFmtId="3" fontId="5" fillId="3" borderId="6" xfId="1" applyNumberFormat="1" applyFont="1" applyFill="1" applyBorder="1" applyAlignment="1" applyProtection="1">
      <alignment horizontal="right" wrapText="1"/>
    </xf>
    <xf numFmtId="3" fontId="5" fillId="3" borderId="6" xfId="0" applyNumberFormat="1" applyFont="1" applyFill="1" applyBorder="1" applyAlignment="1" applyProtection="1">
      <alignment horizontal="right" wrapText="1"/>
    </xf>
    <xf numFmtId="164" fontId="0" fillId="4" borderId="6" xfId="0" applyNumberFormat="1" applyFont="1" applyFill="1" applyBorder="1"/>
    <xf numFmtId="3" fontId="0" fillId="4" borderId="7" xfId="0" applyNumberFormat="1" applyFont="1" applyFill="1" applyBorder="1"/>
    <xf numFmtId="3" fontId="0" fillId="4" borderId="6" xfId="0" applyNumberFormat="1" applyFont="1" applyFill="1" applyBorder="1"/>
    <xf numFmtId="3" fontId="0" fillId="4" borderId="8" xfId="0" applyNumberFormat="1" applyFont="1" applyFill="1" applyBorder="1"/>
    <xf numFmtId="3" fontId="2" fillId="4" borderId="9" xfId="0" applyNumberFormat="1" applyFont="1" applyFill="1" applyBorder="1"/>
    <xf numFmtId="3" fontId="0" fillId="4" borderId="6" xfId="0" applyNumberFormat="1" applyFill="1" applyBorder="1"/>
    <xf numFmtId="3" fontId="0" fillId="4" borderId="9" xfId="0" applyNumberFormat="1" applyFont="1" applyFill="1" applyBorder="1"/>
    <xf numFmtId="0" fontId="0" fillId="3" borderId="0" xfId="0" applyFill="1"/>
    <xf numFmtId="3" fontId="0" fillId="3" borderId="0" xfId="0" applyNumberFormat="1" applyFill="1"/>
    <xf numFmtId="3" fontId="1" fillId="4" borderId="9" xfId="0" applyNumberFormat="1" applyFont="1" applyFill="1" applyBorder="1"/>
    <xf numFmtId="3" fontId="7" fillId="4" borderId="9" xfId="0" applyNumberFormat="1" applyFont="1" applyFill="1" applyBorder="1"/>
    <xf numFmtId="3" fontId="5" fillId="3" borderId="11" xfId="0" applyNumberFormat="1" applyFont="1" applyFill="1" applyBorder="1"/>
    <xf numFmtId="3" fontId="0" fillId="0" borderId="0" xfId="0" applyNumberFormat="1"/>
    <xf numFmtId="3" fontId="5" fillId="3" borderId="5" xfId="0" applyNumberFormat="1" applyFont="1" applyFill="1" applyBorder="1"/>
    <xf numFmtId="3" fontId="5" fillId="3" borderId="7" xfId="0" applyNumberFormat="1" applyFont="1" applyFill="1" applyBorder="1"/>
    <xf numFmtId="3" fontId="1" fillId="3" borderId="7" xfId="0" applyNumberFormat="1" applyFont="1" applyFill="1" applyBorder="1"/>
    <xf numFmtId="49" fontId="4" fillId="2" borderId="3" xfId="0" applyNumberFormat="1" applyFont="1" applyFill="1" applyBorder="1" applyAlignment="1">
      <alignment horizontal="center" vertical="center" wrapText="1"/>
    </xf>
    <xf numFmtId="10" fontId="5" fillId="3" borderId="5" xfId="0" applyNumberFormat="1" applyFont="1" applyFill="1" applyBorder="1"/>
    <xf numFmtId="10" fontId="1" fillId="3" borderId="5" xfId="0" applyNumberFormat="1" applyFont="1" applyFill="1" applyBorder="1"/>
    <xf numFmtId="10" fontId="5" fillId="3" borderId="5" xfId="2" applyNumberFormat="1" applyFont="1" applyFill="1" applyBorder="1"/>
    <xf numFmtId="0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vertical="center" wrapText="1"/>
    </xf>
    <xf numFmtId="1" fontId="5" fillId="3" borderId="6" xfId="0" applyNumberFormat="1" applyFont="1" applyFill="1" applyBorder="1" applyAlignment="1">
      <alignment vertical="center" wrapText="1"/>
    </xf>
    <xf numFmtId="3" fontId="5" fillId="5" borderId="4" xfId="0" applyNumberFormat="1" applyFont="1" applyFill="1" applyBorder="1"/>
    <xf numFmtId="2" fontId="5" fillId="5" borderId="4" xfId="0" applyNumberFormat="1" applyFont="1" applyFill="1" applyBorder="1"/>
    <xf numFmtId="3" fontId="5" fillId="5" borderId="10" xfId="0" applyNumberFormat="1" applyFont="1" applyFill="1" applyBorder="1"/>
    <xf numFmtId="3" fontId="0" fillId="5" borderId="6" xfId="0" applyNumberFormat="1" applyFill="1" applyBorder="1"/>
    <xf numFmtId="0" fontId="2" fillId="5" borderId="6" xfId="0" applyFont="1" applyFill="1" applyBorder="1" applyAlignment="1"/>
    <xf numFmtId="0" fontId="8" fillId="0" borderId="3" xfId="0" applyFont="1" applyBorder="1"/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10" fillId="0" borderId="0" xfId="0" applyFont="1"/>
    <xf numFmtId="165" fontId="5" fillId="3" borderId="4" xfId="0" applyNumberFormat="1" applyFont="1" applyFill="1" applyBorder="1"/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2" defaultPivotStyle="PivotStyleLight16"/>
  <colors>
    <mruColors>
      <color rgb="FFFF00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tabSelected="1" zoomScale="80" zoomScaleNormal="80" workbookViewId="0">
      <selection activeCell="C2" sqref="C2"/>
    </sheetView>
  </sheetViews>
  <sheetFormatPr defaultColWidth="9.140625" defaultRowHeight="15" x14ac:dyDescent="0.25"/>
  <cols>
    <col min="1" max="1" width="6.5703125" customWidth="1"/>
    <col min="2" max="2" width="12.140625" customWidth="1"/>
    <col min="3" max="3" width="68" customWidth="1"/>
    <col min="4" max="4" width="11" customWidth="1"/>
    <col min="5" max="5" width="14" customWidth="1"/>
    <col min="6" max="7" width="11.28515625" customWidth="1"/>
    <col min="8" max="8" width="14" customWidth="1"/>
    <col min="9" max="10" width="11.28515625" customWidth="1"/>
    <col min="11" max="12" width="14" customWidth="1"/>
    <col min="13" max="13" width="13.5703125" customWidth="1"/>
    <col min="14" max="14" width="13.42578125" customWidth="1"/>
    <col min="15" max="15" width="15.7109375" customWidth="1"/>
    <col min="16" max="16" width="14.85546875" customWidth="1"/>
    <col min="17" max="17" width="23.140625" customWidth="1"/>
    <col min="18" max="18" width="15.7109375" customWidth="1"/>
    <col min="19" max="19" width="12.7109375" customWidth="1"/>
    <col min="20" max="20" width="13.85546875" customWidth="1"/>
    <col min="21" max="25" width="7.85546875" customWidth="1"/>
    <col min="26" max="26" width="13.85546875" customWidth="1"/>
    <col min="27" max="28" width="13.28515625" customWidth="1"/>
    <col min="29" max="29" width="16.42578125" customWidth="1"/>
  </cols>
  <sheetData>
    <row r="1" spans="1:29" ht="18.7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9" ht="129.75" customHeight="1" x14ac:dyDescent="0.25">
      <c r="A2" s="1" t="s">
        <v>0</v>
      </c>
      <c r="B2" s="1" t="s">
        <v>1</v>
      </c>
      <c r="C2" s="1" t="s">
        <v>126</v>
      </c>
      <c r="D2" s="1" t="s">
        <v>2</v>
      </c>
      <c r="E2" s="1" t="s">
        <v>146</v>
      </c>
      <c r="F2" s="1" t="s">
        <v>147</v>
      </c>
      <c r="G2" s="1" t="s">
        <v>148</v>
      </c>
      <c r="H2" s="1" t="s">
        <v>149</v>
      </c>
      <c r="I2" s="1" t="s">
        <v>150</v>
      </c>
      <c r="J2" s="1" t="s">
        <v>151</v>
      </c>
      <c r="K2" s="1" t="s">
        <v>152</v>
      </c>
      <c r="L2" s="1" t="s">
        <v>153</v>
      </c>
      <c r="M2" s="1" t="s">
        <v>154</v>
      </c>
      <c r="N2" s="1" t="s">
        <v>106</v>
      </c>
      <c r="O2" s="1" t="s">
        <v>127</v>
      </c>
      <c r="P2" s="1" t="s">
        <v>155</v>
      </c>
      <c r="Q2" s="1" t="s">
        <v>128</v>
      </c>
      <c r="R2" s="1" t="s">
        <v>125</v>
      </c>
      <c r="S2" s="1" t="s">
        <v>120</v>
      </c>
      <c r="T2" s="1" t="s">
        <v>119</v>
      </c>
      <c r="U2" s="42" t="s">
        <v>3</v>
      </c>
      <c r="V2" s="42" t="s">
        <v>4</v>
      </c>
      <c r="W2" s="42" t="s">
        <v>5</v>
      </c>
      <c r="X2" s="42" t="s">
        <v>6</v>
      </c>
      <c r="Y2" s="42" t="s">
        <v>7</v>
      </c>
      <c r="Z2" s="1" t="s">
        <v>129</v>
      </c>
      <c r="AA2" s="1" t="s">
        <v>121</v>
      </c>
      <c r="AB2" s="1" t="s">
        <v>122</v>
      </c>
      <c r="AC2" s="1" t="s">
        <v>123</v>
      </c>
    </row>
    <row r="3" spans="1:29" s="41" customFormat="1" ht="24.75" customHeight="1" x14ac:dyDescent="0.25">
      <c r="A3" s="2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 t="s">
        <v>107</v>
      </c>
      <c r="H3" s="2">
        <v>7</v>
      </c>
      <c r="I3" s="2">
        <v>8</v>
      </c>
      <c r="J3" s="2" t="s">
        <v>108</v>
      </c>
      <c r="K3" s="2">
        <v>10</v>
      </c>
      <c r="L3" s="2">
        <v>11</v>
      </c>
      <c r="M3" s="2" t="s">
        <v>109</v>
      </c>
      <c r="N3" s="2" t="s">
        <v>110</v>
      </c>
      <c r="O3" s="2" t="s">
        <v>111</v>
      </c>
      <c r="P3" s="2">
        <v>15</v>
      </c>
      <c r="Q3" s="29" t="s">
        <v>124</v>
      </c>
      <c r="R3" s="2" t="s">
        <v>112</v>
      </c>
      <c r="S3" s="2" t="s">
        <v>113</v>
      </c>
      <c r="T3" s="2" t="s">
        <v>114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 t="s">
        <v>115</v>
      </c>
      <c r="AA3" s="2" t="s">
        <v>116</v>
      </c>
      <c r="AB3" s="2" t="s">
        <v>117</v>
      </c>
      <c r="AC3" s="2" t="s">
        <v>118</v>
      </c>
    </row>
    <row r="4" spans="1:29" s="8" customFormat="1" x14ac:dyDescent="0.25">
      <c r="A4" s="3">
        <v>1</v>
      </c>
      <c r="B4" s="34" t="s">
        <v>8</v>
      </c>
      <c r="C4" s="4" t="s">
        <v>9</v>
      </c>
      <c r="D4" s="5">
        <v>1</v>
      </c>
      <c r="E4" s="26">
        <v>1271.92</v>
      </c>
      <c r="F4" s="30">
        <v>2.8400000000000002E-2</v>
      </c>
      <c r="G4" s="26">
        <f>E4*(1-F4)</f>
        <v>1235.7974720000002</v>
      </c>
      <c r="H4" s="26">
        <v>1154.8599999999979</v>
      </c>
      <c r="I4" s="30">
        <v>2.3399999999999997E-2</v>
      </c>
      <c r="J4" s="26">
        <f t="shared" ref="J4:J60" si="0">H4*(1-I4)</f>
        <v>1127.836275999998</v>
      </c>
      <c r="K4" s="26">
        <v>1199.7299999999998</v>
      </c>
      <c r="L4" s="30">
        <v>2.3900000000000001E-2</v>
      </c>
      <c r="M4" s="26">
        <f>K4*(1-L4)</f>
        <v>1171.0564529999997</v>
      </c>
      <c r="N4" s="26">
        <f t="shared" ref="N4:N60" si="1">G4+J4+M4</f>
        <v>3534.6902009999981</v>
      </c>
      <c r="O4" s="45">
        <f>N4/$N$61</f>
        <v>9.2214428296345449E-3</v>
      </c>
      <c r="P4" s="6">
        <v>44754000</v>
      </c>
      <c r="Q4" s="6">
        <f>P4/4</f>
        <v>11188500</v>
      </c>
      <c r="R4" s="7">
        <f>Q4*0.8</f>
        <v>8950800</v>
      </c>
      <c r="S4" s="7">
        <f t="shared" ref="S4:S60" si="2">Q4*0.2</f>
        <v>2237700</v>
      </c>
      <c r="T4" s="5">
        <f>O4*$R$61</f>
        <v>12217849.333467593</v>
      </c>
      <c r="U4" s="33">
        <v>1</v>
      </c>
      <c r="V4" s="33">
        <v>1</v>
      </c>
      <c r="W4" s="33">
        <v>0</v>
      </c>
      <c r="X4" s="33">
        <v>0</v>
      </c>
      <c r="Y4" s="33">
        <v>0</v>
      </c>
      <c r="Z4" s="33">
        <v>2</v>
      </c>
      <c r="AA4" s="5">
        <f>0.2*Z4*S4</f>
        <v>895080</v>
      </c>
      <c r="AB4" s="36">
        <f t="shared" ref="AB4:AB61" si="3">T4+AA4</f>
        <v>13112929.333467593</v>
      </c>
      <c r="AC4" s="37">
        <f>AB4/Q4</f>
        <v>1.1720006554468958</v>
      </c>
    </row>
    <row r="5" spans="1:29" s="8" customFormat="1" x14ac:dyDescent="0.25">
      <c r="A5" s="9">
        <v>2</v>
      </c>
      <c r="B5" s="35" t="s">
        <v>10</v>
      </c>
      <c r="C5" s="10" t="s">
        <v>11</v>
      </c>
      <c r="D5" s="5">
        <v>1</v>
      </c>
      <c r="E5" s="27">
        <v>1130.07</v>
      </c>
      <c r="F5" s="30">
        <v>0.14000000000000001</v>
      </c>
      <c r="G5" s="26">
        <f t="shared" ref="G5:G60" si="4">E5*(1-F5)</f>
        <v>971.86019999999996</v>
      </c>
      <c r="H5" s="26">
        <v>1008.5799999999996</v>
      </c>
      <c r="I5" s="30">
        <v>0.14000000000000001</v>
      </c>
      <c r="J5" s="26">
        <f t="shared" si="0"/>
        <v>867.37879999999961</v>
      </c>
      <c r="K5" s="26">
        <v>964.6599999999994</v>
      </c>
      <c r="L5" s="30">
        <v>0.34149999999999997</v>
      </c>
      <c r="M5" s="26">
        <f t="shared" ref="M5:M60" si="5">K5*(1-L5)</f>
        <v>635.22860999999966</v>
      </c>
      <c r="N5" s="26">
        <f t="shared" si="1"/>
        <v>2474.4676099999992</v>
      </c>
      <c r="O5" s="45">
        <f t="shared" ref="O5:O60" si="6">N5/$N$61</f>
        <v>6.4554912317186797E-3</v>
      </c>
      <c r="P5" s="11">
        <v>44783000</v>
      </c>
      <c r="Q5" s="6">
        <f t="shared" ref="Q5:Q60" si="7">P5/4</f>
        <v>11195750</v>
      </c>
      <c r="R5" s="7">
        <f t="shared" ref="R5:R60" si="8">Q5*0.8</f>
        <v>8956600</v>
      </c>
      <c r="S5" s="7">
        <f t="shared" si="2"/>
        <v>2239150</v>
      </c>
      <c r="T5" s="5">
        <f t="shared" ref="T5:T60" si="9">O5*$R$61</f>
        <v>8553132.1616170276</v>
      </c>
      <c r="U5" s="33">
        <v>1</v>
      </c>
      <c r="V5" s="33">
        <v>1</v>
      </c>
      <c r="W5" s="33">
        <v>1</v>
      </c>
      <c r="X5" s="33">
        <v>1</v>
      </c>
      <c r="Y5" s="33">
        <v>1</v>
      </c>
      <c r="Z5" s="33">
        <v>5</v>
      </c>
      <c r="AA5" s="5">
        <f t="shared" ref="AA5:AA60" si="10">0.2*Z5*S5</f>
        <v>2239150</v>
      </c>
      <c r="AB5" s="36">
        <f t="shared" si="3"/>
        <v>10792282.161617028</v>
      </c>
      <c r="AC5" s="37">
        <f t="shared" ref="AC5:AC60" si="11">AB5/Q5</f>
        <v>0.96396241088064916</v>
      </c>
    </row>
    <row r="6" spans="1:29" s="8" customFormat="1" x14ac:dyDescent="0.25">
      <c r="A6" s="9">
        <v>3</v>
      </c>
      <c r="B6" s="35" t="s">
        <v>12</v>
      </c>
      <c r="C6" s="10" t="s">
        <v>13</v>
      </c>
      <c r="D6" s="5">
        <v>1</v>
      </c>
      <c r="E6" s="27">
        <v>1363.74</v>
      </c>
      <c r="F6" s="30">
        <v>6.9800000000000001E-2</v>
      </c>
      <c r="G6" s="26">
        <f t="shared" si="4"/>
        <v>1268.5509480000001</v>
      </c>
      <c r="H6" s="26">
        <v>1209.9099999999889</v>
      </c>
      <c r="I6" s="30">
        <v>6.4500000000000002E-2</v>
      </c>
      <c r="J6" s="26">
        <f t="shared" si="0"/>
        <v>1131.8708049999896</v>
      </c>
      <c r="K6" s="26">
        <v>1140.7899999999913</v>
      </c>
      <c r="L6" s="30">
        <v>8.1699999999999995E-2</v>
      </c>
      <c r="M6" s="26">
        <f t="shared" si="5"/>
        <v>1047.5874569999921</v>
      </c>
      <c r="N6" s="26">
        <f t="shared" si="1"/>
        <v>3448.009209999982</v>
      </c>
      <c r="O6" s="45">
        <f t="shared" si="6"/>
        <v>8.9953059527177002E-3</v>
      </c>
      <c r="P6" s="11">
        <v>53890000</v>
      </c>
      <c r="Q6" s="6">
        <f t="shared" si="7"/>
        <v>13472500</v>
      </c>
      <c r="R6" s="7">
        <f t="shared" si="8"/>
        <v>10778000</v>
      </c>
      <c r="S6" s="7">
        <f t="shared" si="2"/>
        <v>2694500</v>
      </c>
      <c r="T6" s="5">
        <f t="shared" si="9"/>
        <v>11918231.763640897</v>
      </c>
      <c r="U6" s="33">
        <v>0</v>
      </c>
      <c r="V6" s="33">
        <v>1</v>
      </c>
      <c r="W6" s="33">
        <v>1</v>
      </c>
      <c r="X6" s="33">
        <v>0</v>
      </c>
      <c r="Y6" s="33">
        <v>0</v>
      </c>
      <c r="Z6" s="33">
        <v>2</v>
      </c>
      <c r="AA6" s="5">
        <f t="shared" si="10"/>
        <v>1077800</v>
      </c>
      <c r="AB6" s="36">
        <f t="shared" si="3"/>
        <v>12996031.763640897</v>
      </c>
      <c r="AC6" s="37">
        <f t="shared" si="11"/>
        <v>0.96463401474417498</v>
      </c>
    </row>
    <row r="7" spans="1:29" s="8" customFormat="1" x14ac:dyDescent="0.25">
      <c r="A7" s="9">
        <v>4</v>
      </c>
      <c r="B7" s="35" t="s">
        <v>14</v>
      </c>
      <c r="C7" s="10" t="s">
        <v>135</v>
      </c>
      <c r="D7" s="5">
        <v>1</v>
      </c>
      <c r="E7" s="27">
        <v>1056.69</v>
      </c>
      <c r="F7" s="30">
        <v>0.1366</v>
      </c>
      <c r="G7" s="26">
        <f t="shared" si="4"/>
        <v>912.34614599999998</v>
      </c>
      <c r="H7" s="26">
        <v>1105.7099999999978</v>
      </c>
      <c r="I7" s="30">
        <v>0.1416</v>
      </c>
      <c r="J7" s="26">
        <f t="shared" si="0"/>
        <v>949.14146399999811</v>
      </c>
      <c r="K7" s="26">
        <v>1075.3299999999974</v>
      </c>
      <c r="L7" s="30">
        <v>0.126</v>
      </c>
      <c r="M7" s="26">
        <f t="shared" si="5"/>
        <v>939.83841999999777</v>
      </c>
      <c r="N7" s="26">
        <f t="shared" si="1"/>
        <v>2801.3260299999956</v>
      </c>
      <c r="O7" s="45">
        <f t="shared" si="6"/>
        <v>7.3082127043280539E-3</v>
      </c>
      <c r="P7" s="11">
        <v>47872000</v>
      </c>
      <c r="Q7" s="6">
        <f t="shared" si="7"/>
        <v>11968000</v>
      </c>
      <c r="R7" s="7">
        <f t="shared" si="8"/>
        <v>9574400</v>
      </c>
      <c r="S7" s="7">
        <f t="shared" si="2"/>
        <v>2393600</v>
      </c>
      <c r="T7" s="5">
        <f t="shared" si="9"/>
        <v>9682936.1053418349</v>
      </c>
      <c r="U7" s="33">
        <v>0</v>
      </c>
      <c r="V7" s="33">
        <v>1</v>
      </c>
      <c r="W7" s="33">
        <v>0</v>
      </c>
      <c r="X7" s="33">
        <v>1</v>
      </c>
      <c r="Y7" s="33">
        <v>1</v>
      </c>
      <c r="Z7" s="33">
        <v>3</v>
      </c>
      <c r="AA7" s="5">
        <f t="shared" si="10"/>
        <v>1436160.0000000002</v>
      </c>
      <c r="AB7" s="36">
        <f t="shared" si="3"/>
        <v>11119096.105341835</v>
      </c>
      <c r="AC7" s="37">
        <f t="shared" si="11"/>
        <v>0.92906885906933778</v>
      </c>
    </row>
    <row r="8" spans="1:29" s="8" customFormat="1" x14ac:dyDescent="0.25">
      <c r="A8" s="9">
        <v>5</v>
      </c>
      <c r="B8" s="35" t="s">
        <v>15</v>
      </c>
      <c r="C8" s="10" t="s">
        <v>136</v>
      </c>
      <c r="D8" s="5">
        <v>1</v>
      </c>
      <c r="E8" s="27">
        <v>428.4</v>
      </c>
      <c r="F8" s="30">
        <v>0.31</v>
      </c>
      <c r="G8" s="26">
        <f t="shared" si="4"/>
        <v>295.59599999999995</v>
      </c>
      <c r="H8" s="26">
        <v>438.86000000000161</v>
      </c>
      <c r="I8" s="30">
        <v>0.28789999999999999</v>
      </c>
      <c r="J8" s="26">
        <f t="shared" si="0"/>
        <v>312.51220600000113</v>
      </c>
      <c r="K8" s="26">
        <v>402.22000000000151</v>
      </c>
      <c r="L8" s="30">
        <v>0.1971</v>
      </c>
      <c r="M8" s="26">
        <f t="shared" si="5"/>
        <v>322.94243800000118</v>
      </c>
      <c r="N8" s="26">
        <f t="shared" si="1"/>
        <v>931.05064400000219</v>
      </c>
      <c r="O8" s="45">
        <f t="shared" si="6"/>
        <v>2.4289625955653733E-3</v>
      </c>
      <c r="P8" s="11">
        <v>20579000</v>
      </c>
      <c r="Q8" s="6">
        <f t="shared" si="7"/>
        <v>5144750</v>
      </c>
      <c r="R8" s="7">
        <f t="shared" si="8"/>
        <v>4115800</v>
      </c>
      <c r="S8" s="7">
        <f t="shared" si="2"/>
        <v>1028950</v>
      </c>
      <c r="T8" s="5">
        <f t="shared" si="9"/>
        <v>3218227.2966954159</v>
      </c>
      <c r="U8" s="33">
        <v>0</v>
      </c>
      <c r="V8" s="33">
        <v>1</v>
      </c>
      <c r="W8" s="33">
        <v>1</v>
      </c>
      <c r="X8" s="33">
        <v>0</v>
      </c>
      <c r="Y8" s="33">
        <v>1</v>
      </c>
      <c r="Z8" s="33">
        <v>3</v>
      </c>
      <c r="AA8" s="5">
        <f t="shared" si="10"/>
        <v>617370.00000000012</v>
      </c>
      <c r="AB8" s="36">
        <f t="shared" si="3"/>
        <v>3835597.2966954159</v>
      </c>
      <c r="AC8" s="37">
        <f t="shared" si="11"/>
        <v>0.74553618673315825</v>
      </c>
    </row>
    <row r="9" spans="1:29" s="8" customFormat="1" x14ac:dyDescent="0.25">
      <c r="A9" s="9">
        <v>6</v>
      </c>
      <c r="B9" s="35" t="s">
        <v>16</v>
      </c>
      <c r="C9" s="10" t="s">
        <v>17</v>
      </c>
      <c r="D9" s="5">
        <v>1</v>
      </c>
      <c r="E9" s="27">
        <v>747.73</v>
      </c>
      <c r="F9" s="30">
        <v>0.1</v>
      </c>
      <c r="G9" s="26">
        <f t="shared" si="4"/>
        <v>672.95699999999999</v>
      </c>
      <c r="H9" s="26">
        <v>572.4800000000007</v>
      </c>
      <c r="I9" s="30">
        <v>0.12720000000000001</v>
      </c>
      <c r="J9" s="26">
        <f t="shared" si="0"/>
        <v>499.66054400000064</v>
      </c>
      <c r="K9" s="26">
        <v>625.97000000000082</v>
      </c>
      <c r="L9" s="30">
        <v>6.6699999999999995E-2</v>
      </c>
      <c r="M9" s="26">
        <f t="shared" si="5"/>
        <v>584.2178010000008</v>
      </c>
      <c r="N9" s="26">
        <f t="shared" si="1"/>
        <v>1756.8353450000013</v>
      </c>
      <c r="O9" s="45">
        <f t="shared" si="6"/>
        <v>4.5833031393855963E-3</v>
      </c>
      <c r="P9" s="11">
        <v>26418000</v>
      </c>
      <c r="Q9" s="6">
        <f t="shared" si="7"/>
        <v>6604500</v>
      </c>
      <c r="R9" s="7">
        <f t="shared" si="8"/>
        <v>5283600</v>
      </c>
      <c r="S9" s="7">
        <f t="shared" si="2"/>
        <v>1320900</v>
      </c>
      <c r="T9" s="5">
        <f t="shared" si="9"/>
        <v>6072597.124027444</v>
      </c>
      <c r="U9" s="33">
        <v>1</v>
      </c>
      <c r="V9" s="33">
        <v>1</v>
      </c>
      <c r="W9" s="33">
        <v>0</v>
      </c>
      <c r="X9" s="33">
        <v>1</v>
      </c>
      <c r="Y9" s="33">
        <v>0</v>
      </c>
      <c r="Z9" s="33">
        <v>3</v>
      </c>
      <c r="AA9" s="5">
        <f t="shared" si="10"/>
        <v>792540.00000000012</v>
      </c>
      <c r="AB9" s="36">
        <f t="shared" si="3"/>
        <v>6865137.124027444</v>
      </c>
      <c r="AC9" s="37">
        <f t="shared" si="11"/>
        <v>1.0394635663604277</v>
      </c>
    </row>
    <row r="10" spans="1:29" s="8" customFormat="1" x14ac:dyDescent="0.25">
      <c r="A10" s="9">
        <v>7</v>
      </c>
      <c r="B10" s="35" t="s">
        <v>18</v>
      </c>
      <c r="C10" s="10" t="s">
        <v>19</v>
      </c>
      <c r="D10" s="5">
        <v>1</v>
      </c>
      <c r="E10" s="27">
        <v>1068.47</v>
      </c>
      <c r="F10" s="30">
        <v>0.41049999999999998</v>
      </c>
      <c r="G10" s="26">
        <f t="shared" si="4"/>
        <v>629.86306500000001</v>
      </c>
      <c r="H10" s="26">
        <v>984.39999999999884</v>
      </c>
      <c r="I10" s="30">
        <v>0.41049999999999998</v>
      </c>
      <c r="J10" s="26">
        <f t="shared" si="0"/>
        <v>580.30379999999934</v>
      </c>
      <c r="K10" s="26">
        <v>999.68999999999858</v>
      </c>
      <c r="L10" s="30">
        <v>0.42090000000000005</v>
      </c>
      <c r="M10" s="26">
        <f t="shared" si="5"/>
        <v>578.92047899999909</v>
      </c>
      <c r="N10" s="26">
        <f t="shared" si="1"/>
        <v>1789.0873439999982</v>
      </c>
      <c r="O10" s="45">
        <f t="shared" si="6"/>
        <v>4.6674434594724205E-3</v>
      </c>
      <c r="P10" s="11">
        <v>55825000</v>
      </c>
      <c r="Q10" s="6">
        <f t="shared" si="7"/>
        <v>13956250</v>
      </c>
      <c r="R10" s="7">
        <f t="shared" si="8"/>
        <v>11165000</v>
      </c>
      <c r="S10" s="7">
        <f t="shared" si="2"/>
        <v>2791250</v>
      </c>
      <c r="T10" s="5">
        <f t="shared" si="9"/>
        <v>6184077.9164243639</v>
      </c>
      <c r="U10" s="33">
        <v>1</v>
      </c>
      <c r="V10" s="33">
        <v>0</v>
      </c>
      <c r="W10" s="33">
        <v>1</v>
      </c>
      <c r="X10" s="33">
        <v>0</v>
      </c>
      <c r="Y10" s="33">
        <v>0</v>
      </c>
      <c r="Z10" s="33">
        <v>2</v>
      </c>
      <c r="AA10" s="5">
        <f t="shared" si="10"/>
        <v>1116500</v>
      </c>
      <c r="AB10" s="36">
        <f t="shared" si="3"/>
        <v>7300577.9164243639</v>
      </c>
      <c r="AC10" s="37">
        <f t="shared" si="11"/>
        <v>0.52310455290098445</v>
      </c>
    </row>
    <row r="11" spans="1:29" s="8" customFormat="1" x14ac:dyDescent="0.25">
      <c r="A11" s="9">
        <v>8</v>
      </c>
      <c r="B11" s="35" t="s">
        <v>20</v>
      </c>
      <c r="C11" s="10" t="s">
        <v>21</v>
      </c>
      <c r="D11" s="5">
        <v>1</v>
      </c>
      <c r="E11" s="27">
        <v>712.87</v>
      </c>
      <c r="F11" s="30">
        <v>0.34889999999999999</v>
      </c>
      <c r="G11" s="26">
        <f t="shared" si="4"/>
        <v>464.14965699999999</v>
      </c>
      <c r="H11" s="26">
        <v>505.2999999999991</v>
      </c>
      <c r="I11" s="30">
        <v>0.32979999999999998</v>
      </c>
      <c r="J11" s="26">
        <f t="shared" si="0"/>
        <v>338.65205999999938</v>
      </c>
      <c r="K11" s="26">
        <v>653.00999999999954</v>
      </c>
      <c r="L11" s="30">
        <v>0.1555</v>
      </c>
      <c r="M11" s="26">
        <f t="shared" si="5"/>
        <v>551.46694499999967</v>
      </c>
      <c r="N11" s="26">
        <f t="shared" si="1"/>
        <v>1354.268661999999</v>
      </c>
      <c r="O11" s="45">
        <f t="shared" si="6"/>
        <v>3.5330708866835336E-3</v>
      </c>
      <c r="P11" s="11">
        <v>28678000</v>
      </c>
      <c r="Q11" s="6">
        <f t="shared" si="7"/>
        <v>7169500</v>
      </c>
      <c r="R11" s="7">
        <f t="shared" si="8"/>
        <v>5735600</v>
      </c>
      <c r="S11" s="7">
        <f t="shared" si="2"/>
        <v>1433900</v>
      </c>
      <c r="T11" s="5">
        <f t="shared" si="9"/>
        <v>4681103.442862303</v>
      </c>
      <c r="U11" s="33">
        <v>0</v>
      </c>
      <c r="V11" s="33">
        <v>0</v>
      </c>
      <c r="W11" s="33">
        <v>1</v>
      </c>
      <c r="X11" s="33">
        <v>1</v>
      </c>
      <c r="Y11" s="33">
        <v>1</v>
      </c>
      <c r="Z11" s="33">
        <v>3</v>
      </c>
      <c r="AA11" s="5">
        <f t="shared" si="10"/>
        <v>860340.00000000012</v>
      </c>
      <c r="AB11" s="36">
        <f t="shared" si="3"/>
        <v>5541443.442862303</v>
      </c>
      <c r="AC11" s="37">
        <f t="shared" si="11"/>
        <v>0.77291909378091961</v>
      </c>
    </row>
    <row r="12" spans="1:29" s="8" customFormat="1" x14ac:dyDescent="0.25">
      <c r="A12" s="9">
        <v>9</v>
      </c>
      <c r="B12" s="35" t="s">
        <v>22</v>
      </c>
      <c r="C12" s="10" t="s">
        <v>23</v>
      </c>
      <c r="D12" s="5">
        <v>1</v>
      </c>
      <c r="E12" s="27">
        <v>464.01</v>
      </c>
      <c r="F12" s="30">
        <v>0.15679999999999999</v>
      </c>
      <c r="G12" s="26">
        <f t="shared" si="4"/>
        <v>391.25323199999997</v>
      </c>
      <c r="H12" s="26">
        <v>452.14000000000033</v>
      </c>
      <c r="I12" s="30">
        <v>0.1943</v>
      </c>
      <c r="J12" s="26">
        <f t="shared" si="0"/>
        <v>364.28919800000023</v>
      </c>
      <c r="K12" s="26">
        <v>412.24000000000024</v>
      </c>
      <c r="L12" s="30">
        <v>9.8400000000000001E-2</v>
      </c>
      <c r="M12" s="26">
        <f t="shared" si="5"/>
        <v>371.67558400000019</v>
      </c>
      <c r="N12" s="26">
        <f t="shared" si="1"/>
        <v>1127.2180140000005</v>
      </c>
      <c r="O12" s="45">
        <f t="shared" si="6"/>
        <v>2.9407319684464769E-3</v>
      </c>
      <c r="P12" s="11">
        <v>27824000</v>
      </c>
      <c r="Q12" s="6">
        <f t="shared" si="7"/>
        <v>6956000</v>
      </c>
      <c r="R12" s="7">
        <f t="shared" si="8"/>
        <v>5564800</v>
      </c>
      <c r="S12" s="7">
        <f t="shared" si="2"/>
        <v>1391200</v>
      </c>
      <c r="T12" s="5">
        <f t="shared" si="9"/>
        <v>3896290.5029488262</v>
      </c>
      <c r="U12" s="33">
        <v>0</v>
      </c>
      <c r="V12" s="33">
        <v>0</v>
      </c>
      <c r="W12" s="33">
        <v>1</v>
      </c>
      <c r="X12" s="33">
        <v>1</v>
      </c>
      <c r="Y12" s="33">
        <v>0</v>
      </c>
      <c r="Z12" s="33">
        <v>2</v>
      </c>
      <c r="AA12" s="5">
        <f t="shared" si="10"/>
        <v>556480</v>
      </c>
      <c r="AB12" s="36">
        <f t="shared" si="3"/>
        <v>4452770.5029488262</v>
      </c>
      <c r="AC12" s="37">
        <f t="shared" si="11"/>
        <v>0.64013376983163117</v>
      </c>
    </row>
    <row r="13" spans="1:29" s="8" customFormat="1" x14ac:dyDescent="0.25">
      <c r="A13" s="9">
        <v>10</v>
      </c>
      <c r="B13" s="35" t="s">
        <v>24</v>
      </c>
      <c r="C13" s="10" t="s">
        <v>25</v>
      </c>
      <c r="D13" s="5">
        <v>1</v>
      </c>
      <c r="E13" s="27">
        <v>126.25</v>
      </c>
      <c r="F13" s="30">
        <v>0.16350000000000001</v>
      </c>
      <c r="G13" s="26">
        <f t="shared" si="4"/>
        <v>105.608125</v>
      </c>
      <c r="H13" s="26">
        <v>140.60000000000002</v>
      </c>
      <c r="I13" s="30">
        <v>0.23100000000000001</v>
      </c>
      <c r="J13" s="26">
        <f t="shared" si="0"/>
        <v>108.12140000000002</v>
      </c>
      <c r="K13" s="26">
        <v>119.62000000000002</v>
      </c>
      <c r="L13" s="30">
        <v>0.17430000000000001</v>
      </c>
      <c r="M13" s="26">
        <f t="shared" si="5"/>
        <v>98.770234000000016</v>
      </c>
      <c r="N13" s="26">
        <f t="shared" si="1"/>
        <v>312.49975900000004</v>
      </c>
      <c r="O13" s="45">
        <f t="shared" si="6"/>
        <v>8.1526201676113325E-4</v>
      </c>
      <c r="P13" s="11">
        <v>7076000</v>
      </c>
      <c r="Q13" s="6">
        <f t="shared" si="7"/>
        <v>1769000</v>
      </c>
      <c r="R13" s="7">
        <f t="shared" si="8"/>
        <v>1415200</v>
      </c>
      <c r="S13" s="7">
        <f t="shared" si="2"/>
        <v>353800</v>
      </c>
      <c r="T13" s="5">
        <f t="shared" si="9"/>
        <v>1080172.4493780993</v>
      </c>
      <c r="U13" s="33">
        <v>0</v>
      </c>
      <c r="V13" s="33">
        <v>0</v>
      </c>
      <c r="W13" s="33">
        <v>1</v>
      </c>
      <c r="X13" s="33">
        <v>0</v>
      </c>
      <c r="Y13" s="33">
        <v>1</v>
      </c>
      <c r="Z13" s="33">
        <v>2</v>
      </c>
      <c r="AA13" s="5">
        <f t="shared" si="10"/>
        <v>141520</v>
      </c>
      <c r="AB13" s="36">
        <f t="shared" si="3"/>
        <v>1221692.4493780993</v>
      </c>
      <c r="AC13" s="37">
        <f t="shared" si="11"/>
        <v>0.69061189902662479</v>
      </c>
    </row>
    <row r="14" spans="1:29" s="8" customFormat="1" x14ac:dyDescent="0.25">
      <c r="A14" s="9">
        <v>11</v>
      </c>
      <c r="B14" s="35" t="s">
        <v>26</v>
      </c>
      <c r="C14" s="10" t="s">
        <v>27</v>
      </c>
      <c r="D14" s="5">
        <v>1</v>
      </c>
      <c r="E14" s="27">
        <v>1202.4000000000001</v>
      </c>
      <c r="F14" s="30">
        <v>0.1038</v>
      </c>
      <c r="G14" s="26">
        <f t="shared" si="4"/>
        <v>1077.59088</v>
      </c>
      <c r="H14" s="26">
        <v>1129.03</v>
      </c>
      <c r="I14" s="30">
        <v>0.13200000000000001</v>
      </c>
      <c r="J14" s="26">
        <f t="shared" si="0"/>
        <v>979.99803999999995</v>
      </c>
      <c r="K14" s="26">
        <v>1057.8300000000011</v>
      </c>
      <c r="L14" s="30">
        <v>0.12809999999999999</v>
      </c>
      <c r="M14" s="26">
        <f t="shared" si="5"/>
        <v>922.32197700000097</v>
      </c>
      <c r="N14" s="26">
        <f t="shared" si="1"/>
        <v>2979.9108970000011</v>
      </c>
      <c r="O14" s="45">
        <f t="shared" si="6"/>
        <v>7.7741121318967103E-3</v>
      </c>
      <c r="P14" s="11">
        <v>50500000</v>
      </c>
      <c r="Q14" s="6">
        <f t="shared" si="7"/>
        <v>12625000</v>
      </c>
      <c r="R14" s="7">
        <f t="shared" si="8"/>
        <v>10100000</v>
      </c>
      <c r="S14" s="7">
        <f t="shared" si="2"/>
        <v>2525000</v>
      </c>
      <c r="T14" s="5">
        <f t="shared" si="9"/>
        <v>10300224.431664217</v>
      </c>
      <c r="U14" s="33">
        <v>1</v>
      </c>
      <c r="V14" s="33">
        <v>0</v>
      </c>
      <c r="W14" s="33">
        <v>1</v>
      </c>
      <c r="X14" s="33">
        <v>0</v>
      </c>
      <c r="Y14" s="33">
        <v>0</v>
      </c>
      <c r="Z14" s="33">
        <v>2</v>
      </c>
      <c r="AA14" s="5">
        <f t="shared" si="10"/>
        <v>1010000</v>
      </c>
      <c r="AB14" s="36">
        <f t="shared" si="3"/>
        <v>11310224.431664217</v>
      </c>
      <c r="AC14" s="37">
        <f t="shared" si="11"/>
        <v>0.8958593609238984</v>
      </c>
    </row>
    <row r="15" spans="1:29" s="8" customFormat="1" x14ac:dyDescent="0.25">
      <c r="A15" s="9">
        <v>12</v>
      </c>
      <c r="B15" s="35" t="s">
        <v>28</v>
      </c>
      <c r="C15" s="10" t="s">
        <v>29</v>
      </c>
      <c r="D15" s="5">
        <v>1</v>
      </c>
      <c r="E15" s="27">
        <v>406.92</v>
      </c>
      <c r="F15" s="30">
        <v>0.32079999999999997</v>
      </c>
      <c r="G15" s="26">
        <f t="shared" si="4"/>
        <v>276.380064</v>
      </c>
      <c r="H15" s="26">
        <v>331.02000000000066</v>
      </c>
      <c r="I15" s="30">
        <v>0.24279999999999999</v>
      </c>
      <c r="J15" s="26">
        <f t="shared" si="0"/>
        <v>250.64834400000049</v>
      </c>
      <c r="K15" s="26">
        <v>363.44000000000017</v>
      </c>
      <c r="L15" s="30">
        <v>0.23730000000000001</v>
      </c>
      <c r="M15" s="26">
        <f t="shared" si="5"/>
        <v>277.19568800000013</v>
      </c>
      <c r="N15" s="26">
        <f t="shared" si="1"/>
        <v>804.2240960000006</v>
      </c>
      <c r="O15" s="45">
        <f t="shared" si="6"/>
        <v>2.0980923650339828E-3</v>
      </c>
      <c r="P15" s="11">
        <v>20831000</v>
      </c>
      <c r="Q15" s="6">
        <f t="shared" si="7"/>
        <v>5207750</v>
      </c>
      <c r="R15" s="7">
        <f t="shared" si="8"/>
        <v>4166200</v>
      </c>
      <c r="S15" s="7">
        <f t="shared" si="2"/>
        <v>1041550</v>
      </c>
      <c r="T15" s="5">
        <f t="shared" si="9"/>
        <v>2779844.4210166838</v>
      </c>
      <c r="U15" s="33">
        <v>0</v>
      </c>
      <c r="V15" s="33">
        <v>0</v>
      </c>
      <c r="W15" s="33">
        <v>1</v>
      </c>
      <c r="X15" s="33">
        <v>0</v>
      </c>
      <c r="Y15" s="33">
        <v>0</v>
      </c>
      <c r="Z15" s="33">
        <v>1</v>
      </c>
      <c r="AA15" s="5">
        <f t="shared" si="10"/>
        <v>208310</v>
      </c>
      <c r="AB15" s="36">
        <f t="shared" si="3"/>
        <v>2988154.4210166838</v>
      </c>
      <c r="AC15" s="37">
        <f t="shared" si="11"/>
        <v>0.57378991330549356</v>
      </c>
    </row>
    <row r="16" spans="1:29" s="8" customFormat="1" x14ac:dyDescent="0.25">
      <c r="A16" s="9">
        <v>13</v>
      </c>
      <c r="B16" s="35" t="s">
        <v>30</v>
      </c>
      <c r="C16" s="10" t="s">
        <v>31</v>
      </c>
      <c r="D16" s="5">
        <v>1</v>
      </c>
      <c r="E16" s="27">
        <v>655.46</v>
      </c>
      <c r="F16" s="30">
        <v>0.19850000000000001</v>
      </c>
      <c r="G16" s="26">
        <f t="shared" si="4"/>
        <v>525.35118999999997</v>
      </c>
      <c r="H16" s="26">
        <v>641.00999999999942</v>
      </c>
      <c r="I16" s="30">
        <v>0.37040000000000001</v>
      </c>
      <c r="J16" s="26">
        <f t="shared" si="0"/>
        <v>403.57989599999962</v>
      </c>
      <c r="K16" s="26">
        <v>503.59</v>
      </c>
      <c r="L16" s="30">
        <v>0.215</v>
      </c>
      <c r="M16" s="26">
        <f t="shared" si="5"/>
        <v>395.31815</v>
      </c>
      <c r="N16" s="26">
        <f t="shared" si="1"/>
        <v>1324.2492359999997</v>
      </c>
      <c r="O16" s="45">
        <f t="shared" si="6"/>
        <v>3.4547549933814491E-3</v>
      </c>
      <c r="P16" s="11">
        <v>27553000</v>
      </c>
      <c r="Q16" s="6">
        <f t="shared" si="7"/>
        <v>6888250</v>
      </c>
      <c r="R16" s="7">
        <f t="shared" si="8"/>
        <v>5510600</v>
      </c>
      <c r="S16" s="7">
        <f t="shared" si="2"/>
        <v>1377650</v>
      </c>
      <c r="T16" s="5">
        <f t="shared" si="9"/>
        <v>4577339.6607233742</v>
      </c>
      <c r="U16" s="33">
        <v>0</v>
      </c>
      <c r="V16" s="33">
        <v>0</v>
      </c>
      <c r="W16" s="33">
        <v>0</v>
      </c>
      <c r="X16" s="33">
        <v>1</v>
      </c>
      <c r="Y16" s="33">
        <v>0</v>
      </c>
      <c r="Z16" s="33">
        <v>1</v>
      </c>
      <c r="AA16" s="5">
        <f t="shared" si="10"/>
        <v>275530</v>
      </c>
      <c r="AB16" s="36">
        <f t="shared" si="3"/>
        <v>4852869.6607233742</v>
      </c>
      <c r="AC16" s="37">
        <f t="shared" si="11"/>
        <v>0.70451415972465781</v>
      </c>
    </row>
    <row r="17" spans="1:29" s="8" customFormat="1" x14ac:dyDescent="0.25">
      <c r="A17" s="9">
        <v>14</v>
      </c>
      <c r="B17" s="35" t="s">
        <v>32</v>
      </c>
      <c r="C17" s="10" t="s">
        <v>33</v>
      </c>
      <c r="D17" s="5">
        <v>1</v>
      </c>
      <c r="E17" s="27">
        <v>686.12</v>
      </c>
      <c r="F17" s="30">
        <v>0.2172</v>
      </c>
      <c r="G17" s="26">
        <f t="shared" si="4"/>
        <v>537.09473600000001</v>
      </c>
      <c r="H17" s="26">
        <v>640.50999999999885</v>
      </c>
      <c r="I17" s="30">
        <v>0.2676</v>
      </c>
      <c r="J17" s="26">
        <f t="shared" si="0"/>
        <v>469.10952399999911</v>
      </c>
      <c r="K17" s="26">
        <v>506.58000000000027</v>
      </c>
      <c r="L17" s="30">
        <v>0.16579999999999998</v>
      </c>
      <c r="M17" s="26">
        <f t="shared" si="5"/>
        <v>422.58903600000025</v>
      </c>
      <c r="N17" s="26">
        <f t="shared" si="1"/>
        <v>1428.7932959999994</v>
      </c>
      <c r="O17" s="45">
        <f t="shared" si="6"/>
        <v>3.7274937675447813E-3</v>
      </c>
      <c r="P17" s="11">
        <v>21409000</v>
      </c>
      <c r="Q17" s="6">
        <f t="shared" si="7"/>
        <v>5352250</v>
      </c>
      <c r="R17" s="7">
        <f t="shared" si="8"/>
        <v>4281800</v>
      </c>
      <c r="S17" s="7">
        <f t="shared" si="2"/>
        <v>1070450</v>
      </c>
      <c r="T17" s="5">
        <f t="shared" si="9"/>
        <v>4938701.9021519525</v>
      </c>
      <c r="U17" s="33">
        <v>0</v>
      </c>
      <c r="V17" s="33">
        <v>0</v>
      </c>
      <c r="W17" s="33">
        <v>1</v>
      </c>
      <c r="X17" s="33">
        <v>0</v>
      </c>
      <c r="Y17" s="33">
        <v>0</v>
      </c>
      <c r="Z17" s="33">
        <v>1</v>
      </c>
      <c r="AA17" s="5">
        <f t="shared" si="10"/>
        <v>214090</v>
      </c>
      <c r="AB17" s="36">
        <f t="shared" si="3"/>
        <v>5152791.9021519525</v>
      </c>
      <c r="AC17" s="37">
        <f t="shared" si="11"/>
        <v>0.96273378525890096</v>
      </c>
    </row>
    <row r="18" spans="1:29" s="8" customFormat="1" x14ac:dyDescent="0.25">
      <c r="A18" s="9">
        <v>15</v>
      </c>
      <c r="B18" s="35" t="s">
        <v>34</v>
      </c>
      <c r="C18" s="10" t="s">
        <v>35</v>
      </c>
      <c r="D18" s="5">
        <v>1</v>
      </c>
      <c r="E18" s="27">
        <v>1243.72</v>
      </c>
      <c r="F18" s="30">
        <v>0.1043</v>
      </c>
      <c r="G18" s="26">
        <f t="shared" si="4"/>
        <v>1114.000004</v>
      </c>
      <c r="H18" s="26">
        <v>1216.3499999999976</v>
      </c>
      <c r="I18" s="30">
        <v>0.14449999999999999</v>
      </c>
      <c r="J18" s="26">
        <f t="shared" si="0"/>
        <v>1040.5874249999981</v>
      </c>
      <c r="K18" s="26">
        <v>1089.6500000000003</v>
      </c>
      <c r="L18" s="30">
        <v>0.1341</v>
      </c>
      <c r="M18" s="26">
        <f t="shared" si="5"/>
        <v>943.5279350000003</v>
      </c>
      <c r="N18" s="26">
        <f t="shared" si="1"/>
        <v>3098.1153639999984</v>
      </c>
      <c r="O18" s="45">
        <f t="shared" si="6"/>
        <v>8.0824887286178385E-3</v>
      </c>
      <c r="P18" s="11">
        <v>50594000</v>
      </c>
      <c r="Q18" s="6">
        <f t="shared" si="7"/>
        <v>12648500</v>
      </c>
      <c r="R18" s="7">
        <f t="shared" si="8"/>
        <v>10118800</v>
      </c>
      <c r="S18" s="7">
        <f t="shared" si="2"/>
        <v>2529700</v>
      </c>
      <c r="T18" s="5">
        <f t="shared" si="9"/>
        <v>10708804.614431078</v>
      </c>
      <c r="U18" s="33">
        <v>1</v>
      </c>
      <c r="V18" s="33">
        <v>1</v>
      </c>
      <c r="W18" s="33">
        <v>1</v>
      </c>
      <c r="X18" s="33">
        <v>0</v>
      </c>
      <c r="Y18" s="33">
        <v>1</v>
      </c>
      <c r="Z18" s="33">
        <v>4</v>
      </c>
      <c r="AA18" s="5">
        <f t="shared" si="10"/>
        <v>2023760</v>
      </c>
      <c r="AB18" s="36">
        <f t="shared" si="3"/>
        <v>12732564.614431078</v>
      </c>
      <c r="AC18" s="37">
        <f t="shared" si="11"/>
        <v>1.0066462121540956</v>
      </c>
    </row>
    <row r="19" spans="1:29" s="8" customFormat="1" x14ac:dyDescent="0.25">
      <c r="A19" s="9">
        <v>16</v>
      </c>
      <c r="B19" s="35" t="s">
        <v>36</v>
      </c>
      <c r="C19" s="10" t="s">
        <v>37</v>
      </c>
      <c r="D19" s="5">
        <v>1</v>
      </c>
      <c r="E19" s="27">
        <v>1239.4100000000001</v>
      </c>
      <c r="F19" s="30">
        <v>0.1115</v>
      </c>
      <c r="G19" s="26">
        <f t="shared" si="4"/>
        <v>1101.2157850000001</v>
      </c>
      <c r="H19" s="26">
        <v>1144.5599999999977</v>
      </c>
      <c r="I19" s="30">
        <v>0.10890000000000001</v>
      </c>
      <c r="J19" s="26">
        <f t="shared" si="0"/>
        <v>1019.917415999998</v>
      </c>
      <c r="K19" s="26">
        <v>1203.2599999999995</v>
      </c>
      <c r="L19" s="30">
        <v>6.3299999999999995E-2</v>
      </c>
      <c r="M19" s="26">
        <f t="shared" si="5"/>
        <v>1127.0936419999996</v>
      </c>
      <c r="N19" s="26">
        <f t="shared" si="1"/>
        <v>3248.2268429999976</v>
      </c>
      <c r="O19" s="45">
        <f t="shared" si="6"/>
        <v>8.4741056293801062E-3</v>
      </c>
      <c r="P19" s="11">
        <v>54181000</v>
      </c>
      <c r="Q19" s="6">
        <f t="shared" si="7"/>
        <v>13545250</v>
      </c>
      <c r="R19" s="7">
        <f t="shared" si="8"/>
        <v>10836200</v>
      </c>
      <c r="S19" s="7">
        <f t="shared" si="2"/>
        <v>2709050</v>
      </c>
      <c r="T19" s="5">
        <f t="shared" si="9"/>
        <v>11227673.123226305</v>
      </c>
      <c r="U19" s="33">
        <v>1</v>
      </c>
      <c r="V19" s="33">
        <v>1</v>
      </c>
      <c r="W19" s="33">
        <v>1</v>
      </c>
      <c r="X19" s="33">
        <v>1</v>
      </c>
      <c r="Y19" s="33">
        <v>1</v>
      </c>
      <c r="Z19" s="33">
        <v>5</v>
      </c>
      <c r="AA19" s="5">
        <f t="shared" si="10"/>
        <v>2709050</v>
      </c>
      <c r="AB19" s="36">
        <f t="shared" si="3"/>
        <v>13936723.123226305</v>
      </c>
      <c r="AC19" s="37">
        <f t="shared" si="11"/>
        <v>1.0289011367989742</v>
      </c>
    </row>
    <row r="20" spans="1:29" s="8" customFormat="1" x14ac:dyDescent="0.25">
      <c r="A20" s="9">
        <v>17</v>
      </c>
      <c r="B20" s="35" t="s">
        <v>38</v>
      </c>
      <c r="C20" s="10" t="s">
        <v>39</v>
      </c>
      <c r="D20" s="5">
        <v>1</v>
      </c>
      <c r="E20" s="27">
        <v>329.83</v>
      </c>
      <c r="F20" s="30">
        <v>0.09</v>
      </c>
      <c r="G20" s="26">
        <f t="shared" si="4"/>
        <v>300.14530000000002</v>
      </c>
      <c r="H20" s="26">
        <v>305.04000000000025</v>
      </c>
      <c r="I20" s="30">
        <v>0.08</v>
      </c>
      <c r="J20" s="26">
        <f t="shared" si="0"/>
        <v>280.63680000000022</v>
      </c>
      <c r="K20" s="26">
        <v>303.86000000000018</v>
      </c>
      <c r="L20" s="30">
        <v>0.1</v>
      </c>
      <c r="M20" s="26">
        <f t="shared" si="5"/>
        <v>273.47400000000016</v>
      </c>
      <c r="N20" s="26">
        <f t="shared" si="1"/>
        <v>854.2561000000004</v>
      </c>
      <c r="O20" s="45">
        <f t="shared" si="6"/>
        <v>2.2286178816429123E-3</v>
      </c>
      <c r="P20" s="11">
        <v>16276000</v>
      </c>
      <c r="Q20" s="6">
        <f t="shared" si="7"/>
        <v>4069000</v>
      </c>
      <c r="R20" s="7">
        <f t="shared" si="8"/>
        <v>3255200</v>
      </c>
      <c r="S20" s="7">
        <f t="shared" si="2"/>
        <v>813800</v>
      </c>
      <c r="T20" s="5">
        <f t="shared" si="9"/>
        <v>2952782.7697722577</v>
      </c>
      <c r="U20" s="33">
        <v>1</v>
      </c>
      <c r="V20" s="33">
        <v>0</v>
      </c>
      <c r="W20" s="33">
        <v>1</v>
      </c>
      <c r="X20" s="33">
        <v>0</v>
      </c>
      <c r="Y20" s="33">
        <v>1</v>
      </c>
      <c r="Z20" s="33">
        <v>3</v>
      </c>
      <c r="AA20" s="5">
        <f t="shared" si="10"/>
        <v>488280.00000000006</v>
      </c>
      <c r="AB20" s="36">
        <f t="shared" si="3"/>
        <v>3441062.7697722577</v>
      </c>
      <c r="AC20" s="37">
        <f t="shared" si="11"/>
        <v>0.84567775123427325</v>
      </c>
    </row>
    <row r="21" spans="1:29" s="8" customFormat="1" x14ac:dyDescent="0.25">
      <c r="A21" s="9">
        <v>18</v>
      </c>
      <c r="B21" s="35" t="s">
        <v>40</v>
      </c>
      <c r="C21" s="10" t="s">
        <v>41</v>
      </c>
      <c r="D21" s="5">
        <v>1</v>
      </c>
      <c r="E21" s="27">
        <v>1093.18</v>
      </c>
      <c r="F21" s="30">
        <v>1.4800000000000001E-2</v>
      </c>
      <c r="G21" s="26">
        <f t="shared" si="4"/>
        <v>1077.0009359999999</v>
      </c>
      <c r="H21" s="26">
        <v>1076.7900000000002</v>
      </c>
      <c r="I21" s="30">
        <v>4.5000000000000005E-3</v>
      </c>
      <c r="J21" s="26">
        <f t="shared" si="0"/>
        <v>1071.9444450000003</v>
      </c>
      <c r="K21" s="26">
        <v>868.93000000000006</v>
      </c>
      <c r="L21" s="30">
        <v>1.8500000000000003E-2</v>
      </c>
      <c r="M21" s="26">
        <f t="shared" si="5"/>
        <v>852.85479500000008</v>
      </c>
      <c r="N21" s="26">
        <f t="shared" si="1"/>
        <v>3001.8001760000006</v>
      </c>
      <c r="O21" s="45">
        <f t="shared" si="6"/>
        <v>7.8312177687141354E-3</v>
      </c>
      <c r="P21" s="11">
        <v>31258000</v>
      </c>
      <c r="Q21" s="6">
        <f t="shared" si="7"/>
        <v>7814500</v>
      </c>
      <c r="R21" s="7">
        <f t="shared" si="8"/>
        <v>6251600</v>
      </c>
      <c r="S21" s="7">
        <f t="shared" si="2"/>
        <v>1562900</v>
      </c>
      <c r="T21" s="5">
        <f t="shared" si="9"/>
        <v>10375885.917574516</v>
      </c>
      <c r="U21" s="33">
        <v>1</v>
      </c>
      <c r="V21" s="33">
        <v>0</v>
      </c>
      <c r="W21" s="33">
        <v>1</v>
      </c>
      <c r="X21" s="33">
        <v>1</v>
      </c>
      <c r="Y21" s="33">
        <v>1</v>
      </c>
      <c r="Z21" s="33">
        <v>4</v>
      </c>
      <c r="AA21" s="5">
        <f t="shared" si="10"/>
        <v>1250320</v>
      </c>
      <c r="AB21" s="36">
        <f t="shared" si="3"/>
        <v>11626205.917574516</v>
      </c>
      <c r="AC21" s="37">
        <f t="shared" si="11"/>
        <v>1.4877734874367541</v>
      </c>
    </row>
    <row r="22" spans="1:29" s="8" customFormat="1" x14ac:dyDescent="0.25">
      <c r="A22" s="9">
        <v>19</v>
      </c>
      <c r="B22" s="35" t="s">
        <v>42</v>
      </c>
      <c r="C22" s="10" t="s">
        <v>145</v>
      </c>
      <c r="D22" s="5">
        <v>1</v>
      </c>
      <c r="E22" s="27">
        <v>580.92999999999995</v>
      </c>
      <c r="F22" s="30">
        <v>0.1111</v>
      </c>
      <c r="G22" s="26">
        <f t="shared" si="4"/>
        <v>516.38867699999992</v>
      </c>
      <c r="H22" s="26">
        <v>525.15999999999838</v>
      </c>
      <c r="I22" s="30">
        <v>9.1700000000000004E-2</v>
      </c>
      <c r="J22" s="26">
        <f t="shared" si="0"/>
        <v>477.00282799999854</v>
      </c>
      <c r="K22" s="26">
        <v>480.82999999999862</v>
      </c>
      <c r="L22" s="30">
        <v>7.7800000000000008E-2</v>
      </c>
      <c r="M22" s="26">
        <f t="shared" si="5"/>
        <v>443.42142599999875</v>
      </c>
      <c r="N22" s="26">
        <f t="shared" si="1"/>
        <v>1436.8129309999972</v>
      </c>
      <c r="O22" s="45">
        <f t="shared" si="6"/>
        <v>3.7484157158519044E-3</v>
      </c>
      <c r="P22" s="11">
        <v>22537000</v>
      </c>
      <c r="Q22" s="6">
        <f t="shared" si="7"/>
        <v>5634250</v>
      </c>
      <c r="R22" s="7">
        <f t="shared" si="8"/>
        <v>4507400</v>
      </c>
      <c r="S22" s="7">
        <f t="shared" si="2"/>
        <v>1126850</v>
      </c>
      <c r="T22" s="5">
        <f t="shared" si="9"/>
        <v>4966422.2076292634</v>
      </c>
      <c r="U22" s="33">
        <v>0</v>
      </c>
      <c r="V22" s="33">
        <v>0</v>
      </c>
      <c r="W22" s="33">
        <v>1</v>
      </c>
      <c r="X22" s="33">
        <v>0</v>
      </c>
      <c r="Y22" s="33">
        <v>0</v>
      </c>
      <c r="Z22" s="33">
        <v>1</v>
      </c>
      <c r="AA22" s="5">
        <f t="shared" si="10"/>
        <v>225370</v>
      </c>
      <c r="AB22" s="36">
        <f t="shared" si="3"/>
        <v>5191792.2076292634</v>
      </c>
      <c r="AC22" s="37">
        <f t="shared" si="11"/>
        <v>0.92146997517491469</v>
      </c>
    </row>
    <row r="23" spans="1:29" s="8" customFormat="1" x14ac:dyDescent="0.25">
      <c r="A23" s="9">
        <v>20</v>
      </c>
      <c r="B23" s="35" t="s">
        <v>43</v>
      </c>
      <c r="C23" s="10" t="s">
        <v>44</v>
      </c>
      <c r="D23" s="5">
        <v>2</v>
      </c>
      <c r="E23" s="27">
        <v>2997.31</v>
      </c>
      <c r="F23" s="30">
        <v>5.5500000000000001E-2</v>
      </c>
      <c r="G23" s="26">
        <f t="shared" si="4"/>
        <v>2830.9592950000001</v>
      </c>
      <c r="H23" s="26">
        <v>2808.9700000000103</v>
      </c>
      <c r="I23" s="30">
        <v>5.7000000000000002E-2</v>
      </c>
      <c r="J23" s="26">
        <f t="shared" si="0"/>
        <v>2648.8587100000095</v>
      </c>
      <c r="K23" s="26">
        <v>2774.8100000000004</v>
      </c>
      <c r="L23" s="30">
        <v>8.3299999999999999E-2</v>
      </c>
      <c r="M23" s="26">
        <f t="shared" si="5"/>
        <v>2543.6683270000003</v>
      </c>
      <c r="N23" s="26">
        <f t="shared" si="1"/>
        <v>8023.4863320000104</v>
      </c>
      <c r="O23" s="45">
        <f t="shared" si="6"/>
        <v>2.0931995817896665E-2</v>
      </c>
      <c r="P23" s="12">
        <v>104831000</v>
      </c>
      <c r="Q23" s="6">
        <f t="shared" si="7"/>
        <v>26207750</v>
      </c>
      <c r="R23" s="7">
        <f t="shared" si="8"/>
        <v>20966200</v>
      </c>
      <c r="S23" s="7">
        <f t="shared" si="2"/>
        <v>5241550</v>
      </c>
      <c r="T23" s="5">
        <f t="shared" si="9"/>
        <v>27733617.816288147</v>
      </c>
      <c r="U23" s="33">
        <v>0</v>
      </c>
      <c r="V23" s="33">
        <v>0</v>
      </c>
      <c r="W23" s="33">
        <v>1</v>
      </c>
      <c r="X23" s="33">
        <v>1</v>
      </c>
      <c r="Y23" s="33">
        <v>0</v>
      </c>
      <c r="Z23" s="33">
        <v>2</v>
      </c>
      <c r="AA23" s="5">
        <f t="shared" si="10"/>
        <v>2096620</v>
      </c>
      <c r="AB23" s="36">
        <f t="shared" si="3"/>
        <v>29830237.816288147</v>
      </c>
      <c r="AC23" s="37">
        <f t="shared" si="11"/>
        <v>1.1382220074706202</v>
      </c>
    </row>
    <row r="24" spans="1:29" s="8" customFormat="1" x14ac:dyDescent="0.25">
      <c r="A24" s="9">
        <v>21</v>
      </c>
      <c r="B24" s="35" t="s">
        <v>45</v>
      </c>
      <c r="C24" s="10" t="s">
        <v>46</v>
      </c>
      <c r="D24" s="5">
        <v>2</v>
      </c>
      <c r="E24" s="28">
        <v>3484.62</v>
      </c>
      <c r="F24" s="30">
        <v>0.4103</v>
      </c>
      <c r="G24" s="26">
        <f t="shared" si="4"/>
        <v>2054.8804139999997</v>
      </c>
      <c r="H24" s="26">
        <v>3100.6099999998719</v>
      </c>
      <c r="I24" s="30">
        <v>0.43530000000000002</v>
      </c>
      <c r="J24" s="26">
        <f t="shared" si="0"/>
        <v>1750.9144669999275</v>
      </c>
      <c r="K24" s="26">
        <v>3125.0499999998688</v>
      </c>
      <c r="L24" s="31">
        <v>0.38990000000000002</v>
      </c>
      <c r="M24" s="26">
        <f t="shared" si="5"/>
        <v>1906.5930049999199</v>
      </c>
      <c r="N24" s="26">
        <f t="shared" si="1"/>
        <v>5712.3878859998467</v>
      </c>
      <c r="O24" s="45">
        <f t="shared" si="6"/>
        <v>1.4902708672047651E-2</v>
      </c>
      <c r="P24" s="11">
        <v>98814000</v>
      </c>
      <c r="Q24" s="6">
        <f t="shared" si="7"/>
        <v>24703500</v>
      </c>
      <c r="R24" s="7">
        <f t="shared" si="8"/>
        <v>19762800</v>
      </c>
      <c r="S24" s="7">
        <f t="shared" si="2"/>
        <v>4940700</v>
      </c>
      <c r="T24" s="5">
        <f t="shared" si="9"/>
        <v>19745180.074261229</v>
      </c>
      <c r="U24" s="33">
        <v>1</v>
      </c>
      <c r="V24" s="33">
        <v>1</v>
      </c>
      <c r="W24" s="33">
        <v>0</v>
      </c>
      <c r="X24" s="33">
        <v>0</v>
      </c>
      <c r="Y24" s="33">
        <v>1</v>
      </c>
      <c r="Z24" s="33">
        <v>3</v>
      </c>
      <c r="AA24" s="5">
        <f t="shared" si="10"/>
        <v>2964420.0000000005</v>
      </c>
      <c r="AB24" s="36">
        <f t="shared" si="3"/>
        <v>22709600.074261229</v>
      </c>
      <c r="AC24" s="37">
        <f t="shared" si="11"/>
        <v>0.91928674375134012</v>
      </c>
    </row>
    <row r="25" spans="1:29" s="8" customFormat="1" x14ac:dyDescent="0.25">
      <c r="A25" s="9">
        <v>22</v>
      </c>
      <c r="B25" s="35" t="s">
        <v>47</v>
      </c>
      <c r="C25" s="10" t="s">
        <v>48</v>
      </c>
      <c r="D25" s="5">
        <v>2</v>
      </c>
      <c r="E25" s="28">
        <v>2733.63</v>
      </c>
      <c r="F25" s="30">
        <v>0.1358</v>
      </c>
      <c r="G25" s="26">
        <f t="shared" si="4"/>
        <v>2362.4030459999999</v>
      </c>
      <c r="H25" s="26">
        <v>3252.7100000000087</v>
      </c>
      <c r="I25" s="30">
        <v>0.19889999999999999</v>
      </c>
      <c r="J25" s="26">
        <f t="shared" si="0"/>
        <v>2605.7459810000069</v>
      </c>
      <c r="K25" s="26">
        <v>3024.2700000000127</v>
      </c>
      <c r="L25" s="31">
        <v>0.19600000000000001</v>
      </c>
      <c r="M25" s="26">
        <f t="shared" si="5"/>
        <v>2431.5130800000102</v>
      </c>
      <c r="N25" s="26">
        <f t="shared" si="1"/>
        <v>7399.6621070000165</v>
      </c>
      <c r="O25" s="45">
        <f t="shared" si="6"/>
        <v>1.9304537936311719E-2</v>
      </c>
      <c r="P25" s="11">
        <v>106666000</v>
      </c>
      <c r="Q25" s="6">
        <f t="shared" si="7"/>
        <v>26666500</v>
      </c>
      <c r="R25" s="7">
        <f t="shared" si="8"/>
        <v>21333200</v>
      </c>
      <c r="S25" s="7">
        <f t="shared" si="2"/>
        <v>5333300</v>
      </c>
      <c r="T25" s="5">
        <f t="shared" si="9"/>
        <v>25577335.381844293</v>
      </c>
      <c r="U25" s="33">
        <v>0</v>
      </c>
      <c r="V25" s="33">
        <v>0</v>
      </c>
      <c r="W25" s="33">
        <v>0</v>
      </c>
      <c r="X25" s="33">
        <v>1</v>
      </c>
      <c r="Y25" s="33">
        <v>1</v>
      </c>
      <c r="Z25" s="33">
        <v>2</v>
      </c>
      <c r="AA25" s="5">
        <f t="shared" si="10"/>
        <v>2133320</v>
      </c>
      <c r="AB25" s="36">
        <f t="shared" si="3"/>
        <v>27710655.381844293</v>
      </c>
      <c r="AC25" s="37">
        <f t="shared" si="11"/>
        <v>1.0391560715446082</v>
      </c>
    </row>
    <row r="26" spans="1:29" s="8" customFormat="1" x14ac:dyDescent="0.25">
      <c r="A26" s="9">
        <v>23</v>
      </c>
      <c r="B26" s="35" t="s">
        <v>49</v>
      </c>
      <c r="C26" s="10" t="s">
        <v>50</v>
      </c>
      <c r="D26" s="5">
        <v>2</v>
      </c>
      <c r="E26" s="27">
        <v>2792.34</v>
      </c>
      <c r="F26" s="30">
        <v>4.2599999999999999E-2</v>
      </c>
      <c r="G26" s="26">
        <f t="shared" si="4"/>
        <v>2673.3863160000001</v>
      </c>
      <c r="H26" s="26">
        <v>2494.6099999999219</v>
      </c>
      <c r="I26" s="30">
        <v>1.1299999999999999E-2</v>
      </c>
      <c r="J26" s="26">
        <f t="shared" si="0"/>
        <v>2466.4209069999229</v>
      </c>
      <c r="K26" s="26">
        <v>2301.5499999999297</v>
      </c>
      <c r="L26" s="30">
        <v>0.13189999999999999</v>
      </c>
      <c r="M26" s="26">
        <f t="shared" si="5"/>
        <v>1997.9755549999388</v>
      </c>
      <c r="N26" s="26">
        <f t="shared" si="1"/>
        <v>7137.7827779998624</v>
      </c>
      <c r="O26" s="45">
        <f t="shared" si="6"/>
        <v>1.862133654571891E-2</v>
      </c>
      <c r="P26" s="11">
        <v>84125000</v>
      </c>
      <c r="Q26" s="6">
        <f t="shared" si="7"/>
        <v>21031250</v>
      </c>
      <c r="R26" s="7">
        <f t="shared" si="8"/>
        <v>16825000</v>
      </c>
      <c r="S26" s="7">
        <f t="shared" si="2"/>
        <v>4206250</v>
      </c>
      <c r="T26" s="5">
        <f t="shared" si="9"/>
        <v>24672135.20776163</v>
      </c>
      <c r="U26" s="33">
        <v>0</v>
      </c>
      <c r="V26" s="33">
        <v>1</v>
      </c>
      <c r="W26" s="33">
        <v>0</v>
      </c>
      <c r="X26" s="33">
        <v>1</v>
      </c>
      <c r="Y26" s="33">
        <v>1</v>
      </c>
      <c r="Z26" s="33">
        <v>3</v>
      </c>
      <c r="AA26" s="5">
        <f t="shared" si="10"/>
        <v>2523750.0000000005</v>
      </c>
      <c r="AB26" s="36">
        <f t="shared" si="3"/>
        <v>27195885.20776163</v>
      </c>
      <c r="AC26" s="37">
        <f t="shared" si="11"/>
        <v>1.293117870205605</v>
      </c>
    </row>
    <row r="27" spans="1:29" s="8" customFormat="1" x14ac:dyDescent="0.25">
      <c r="A27" s="9">
        <v>24</v>
      </c>
      <c r="B27" s="35" t="s">
        <v>51</v>
      </c>
      <c r="C27" s="10" t="s">
        <v>52</v>
      </c>
      <c r="D27" s="5">
        <v>2</v>
      </c>
      <c r="E27" s="27">
        <v>2187.31</v>
      </c>
      <c r="F27" s="30">
        <v>0.25090000000000001</v>
      </c>
      <c r="G27" s="26">
        <f t="shared" si="4"/>
        <v>1638.513921</v>
      </c>
      <c r="H27" s="26">
        <v>2035.6400000000019</v>
      </c>
      <c r="I27" s="30">
        <v>0.17699999999999999</v>
      </c>
      <c r="J27" s="26">
        <f t="shared" si="0"/>
        <v>1675.3317200000015</v>
      </c>
      <c r="K27" s="26">
        <v>2231.3999999999987</v>
      </c>
      <c r="L27" s="32">
        <v>0.20850000000000002</v>
      </c>
      <c r="M27" s="26">
        <f t="shared" si="5"/>
        <v>1766.1530999999989</v>
      </c>
      <c r="N27" s="26">
        <f t="shared" si="1"/>
        <v>5079.9987410000003</v>
      </c>
      <c r="O27" s="45">
        <f t="shared" si="6"/>
        <v>1.3252906280582693E-2</v>
      </c>
      <c r="P27" s="11">
        <v>97116000</v>
      </c>
      <c r="Q27" s="6">
        <f t="shared" si="7"/>
        <v>24279000</v>
      </c>
      <c r="R27" s="7">
        <f t="shared" si="8"/>
        <v>19423200</v>
      </c>
      <c r="S27" s="7">
        <f t="shared" si="2"/>
        <v>4855800</v>
      </c>
      <c r="T27" s="5">
        <f t="shared" si="9"/>
        <v>17559292.527018014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5">
        <f t="shared" si="10"/>
        <v>0</v>
      </c>
      <c r="AB27" s="36">
        <f t="shared" si="3"/>
        <v>17559292.527018014</v>
      </c>
      <c r="AC27" s="37">
        <f t="shared" si="11"/>
        <v>0.72322964401408685</v>
      </c>
    </row>
    <row r="28" spans="1:29" s="8" customFormat="1" x14ac:dyDescent="0.25">
      <c r="A28" s="9">
        <v>25</v>
      </c>
      <c r="B28" s="35" t="s">
        <v>53</v>
      </c>
      <c r="C28" s="10" t="s">
        <v>54</v>
      </c>
      <c r="D28" s="5">
        <v>2</v>
      </c>
      <c r="E28" s="27">
        <v>1655.36</v>
      </c>
      <c r="F28" s="30">
        <v>0.1739</v>
      </c>
      <c r="G28" s="26">
        <f t="shared" si="4"/>
        <v>1367.492896</v>
      </c>
      <c r="H28" s="26">
        <v>1691.0799999999811</v>
      </c>
      <c r="I28" s="30">
        <v>0.15259999999999999</v>
      </c>
      <c r="J28" s="26">
        <f t="shared" si="0"/>
        <v>1433.021191999984</v>
      </c>
      <c r="K28" s="26">
        <v>1588.44999999999</v>
      </c>
      <c r="L28" s="30">
        <v>0.1009</v>
      </c>
      <c r="M28" s="26">
        <f t="shared" si="5"/>
        <v>1428.1753949999911</v>
      </c>
      <c r="N28" s="26">
        <f t="shared" si="1"/>
        <v>4228.6894829999746</v>
      </c>
      <c r="O28" s="45">
        <f t="shared" si="6"/>
        <v>1.1031976239594964E-2</v>
      </c>
      <c r="P28" s="11">
        <v>71894000</v>
      </c>
      <c r="Q28" s="6">
        <f t="shared" si="7"/>
        <v>17973500</v>
      </c>
      <c r="R28" s="7">
        <f t="shared" si="8"/>
        <v>14378800</v>
      </c>
      <c r="S28" s="7">
        <f t="shared" si="2"/>
        <v>3594700</v>
      </c>
      <c r="T28" s="5">
        <f t="shared" si="9"/>
        <v>14616695.677232474</v>
      </c>
      <c r="U28" s="33">
        <v>1</v>
      </c>
      <c r="V28" s="33">
        <v>0</v>
      </c>
      <c r="W28" s="33">
        <v>0</v>
      </c>
      <c r="X28" s="33">
        <v>0</v>
      </c>
      <c r="Y28" s="33">
        <v>0</v>
      </c>
      <c r="Z28" s="33">
        <v>1</v>
      </c>
      <c r="AA28" s="5">
        <f t="shared" si="10"/>
        <v>718940</v>
      </c>
      <c r="AB28" s="36">
        <f t="shared" si="3"/>
        <v>15335635.677232474</v>
      </c>
      <c r="AC28" s="37">
        <f t="shared" si="11"/>
        <v>0.85323591271774968</v>
      </c>
    </row>
    <row r="29" spans="1:29" s="8" customFormat="1" x14ac:dyDescent="0.25">
      <c r="A29" s="9">
        <v>26</v>
      </c>
      <c r="B29" s="35" t="s">
        <v>55</v>
      </c>
      <c r="C29" s="10" t="s">
        <v>56</v>
      </c>
      <c r="D29" s="5">
        <v>2</v>
      </c>
      <c r="E29" s="27">
        <v>3492.2</v>
      </c>
      <c r="F29" s="30">
        <v>0.2828</v>
      </c>
      <c r="G29" s="26">
        <f t="shared" si="4"/>
        <v>2504.6058400000002</v>
      </c>
      <c r="H29" s="26">
        <v>3641.5999999999085</v>
      </c>
      <c r="I29" s="30">
        <v>0.30480000000000002</v>
      </c>
      <c r="J29" s="26">
        <f t="shared" si="0"/>
        <v>2531.6403199999368</v>
      </c>
      <c r="K29" s="26">
        <v>3369.8999999999114</v>
      </c>
      <c r="L29" s="30">
        <v>0.25079999999999997</v>
      </c>
      <c r="M29" s="26">
        <f t="shared" si="5"/>
        <v>2524.7290799999341</v>
      </c>
      <c r="N29" s="26">
        <f t="shared" si="1"/>
        <v>7560.9752399998706</v>
      </c>
      <c r="O29" s="45">
        <f t="shared" si="6"/>
        <v>1.972537816531016E-2</v>
      </c>
      <c r="P29" s="11">
        <v>113915000</v>
      </c>
      <c r="Q29" s="6">
        <f t="shared" si="7"/>
        <v>28478750</v>
      </c>
      <c r="R29" s="7">
        <f t="shared" si="8"/>
        <v>22783000</v>
      </c>
      <c r="S29" s="7">
        <f t="shared" si="2"/>
        <v>5695750</v>
      </c>
      <c r="T29" s="5">
        <f t="shared" si="9"/>
        <v>26134923.018221658</v>
      </c>
      <c r="U29" s="33">
        <v>0</v>
      </c>
      <c r="V29" s="33">
        <v>1</v>
      </c>
      <c r="W29" s="33">
        <v>0</v>
      </c>
      <c r="X29" s="33">
        <v>0</v>
      </c>
      <c r="Y29" s="33">
        <v>1</v>
      </c>
      <c r="Z29" s="33">
        <v>2</v>
      </c>
      <c r="AA29" s="5">
        <f t="shared" si="10"/>
        <v>2278300</v>
      </c>
      <c r="AB29" s="36">
        <f t="shared" si="3"/>
        <v>28413223.018221658</v>
      </c>
      <c r="AC29" s="37">
        <f t="shared" si="11"/>
        <v>0.9976990920676525</v>
      </c>
    </row>
    <row r="30" spans="1:29" s="8" customFormat="1" x14ac:dyDescent="0.25">
      <c r="A30" s="9">
        <v>27</v>
      </c>
      <c r="B30" s="35" t="s">
        <v>57</v>
      </c>
      <c r="C30" s="10" t="s">
        <v>105</v>
      </c>
      <c r="D30" s="5">
        <v>2</v>
      </c>
      <c r="E30" s="27">
        <v>1686.3</v>
      </c>
      <c r="F30" s="30">
        <v>0.1459</v>
      </c>
      <c r="G30" s="26">
        <f t="shared" si="4"/>
        <v>1440.26883</v>
      </c>
      <c r="H30" s="26">
        <v>1563.1800000000039</v>
      </c>
      <c r="I30" s="30">
        <v>0.17079999999999998</v>
      </c>
      <c r="J30" s="26">
        <f t="shared" si="0"/>
        <v>1296.1888560000034</v>
      </c>
      <c r="K30" s="26">
        <v>1470.8500000000038</v>
      </c>
      <c r="L30" s="30">
        <v>0.1045</v>
      </c>
      <c r="M30" s="26">
        <f t="shared" si="5"/>
        <v>1317.1461750000033</v>
      </c>
      <c r="N30" s="26">
        <f t="shared" si="1"/>
        <v>4053.6038610000069</v>
      </c>
      <c r="O30" s="45">
        <f t="shared" si="6"/>
        <v>1.0575205783981361E-2</v>
      </c>
      <c r="P30" s="11">
        <v>66341000</v>
      </c>
      <c r="Q30" s="6">
        <f t="shared" si="7"/>
        <v>16585250</v>
      </c>
      <c r="R30" s="7">
        <f t="shared" si="8"/>
        <v>13268200</v>
      </c>
      <c r="S30" s="7">
        <f t="shared" si="2"/>
        <v>3317050</v>
      </c>
      <c r="T30" s="5">
        <f t="shared" si="9"/>
        <v>14011502.68197454</v>
      </c>
      <c r="U30" s="33">
        <v>1</v>
      </c>
      <c r="V30" s="33">
        <v>0</v>
      </c>
      <c r="W30" s="33">
        <v>0</v>
      </c>
      <c r="X30" s="33">
        <v>1</v>
      </c>
      <c r="Y30" s="33">
        <v>0</v>
      </c>
      <c r="Z30" s="33">
        <v>2</v>
      </c>
      <c r="AA30" s="5">
        <f t="shared" si="10"/>
        <v>1326820</v>
      </c>
      <c r="AB30" s="36">
        <f t="shared" si="3"/>
        <v>15338322.68197454</v>
      </c>
      <c r="AC30" s="37">
        <f t="shared" si="11"/>
        <v>0.92481709241491927</v>
      </c>
    </row>
    <row r="31" spans="1:29" s="8" customFormat="1" x14ac:dyDescent="0.25">
      <c r="A31" s="9">
        <v>28</v>
      </c>
      <c r="B31" s="35" t="s">
        <v>58</v>
      </c>
      <c r="C31" s="10" t="s">
        <v>59</v>
      </c>
      <c r="D31" s="5">
        <v>2</v>
      </c>
      <c r="E31" s="27">
        <v>2139.4699999999998</v>
      </c>
      <c r="F31" s="30">
        <v>0.23749999999999999</v>
      </c>
      <c r="G31" s="26">
        <f t="shared" si="4"/>
        <v>1631.3458749999998</v>
      </c>
      <c r="H31" s="26">
        <v>1897.2199999999548</v>
      </c>
      <c r="I31" s="30">
        <v>0.17710000000000001</v>
      </c>
      <c r="J31" s="26">
        <f t="shared" si="0"/>
        <v>1561.2223379999627</v>
      </c>
      <c r="K31" s="26">
        <v>2192.4599999999577</v>
      </c>
      <c r="L31" s="30">
        <v>0.18429999999999999</v>
      </c>
      <c r="M31" s="26">
        <f t="shared" si="5"/>
        <v>1788.3896219999656</v>
      </c>
      <c r="N31" s="26">
        <f t="shared" si="1"/>
        <v>4980.9578349999283</v>
      </c>
      <c r="O31" s="45">
        <f t="shared" si="6"/>
        <v>1.2994524357262654E-2</v>
      </c>
      <c r="P31" s="11">
        <v>79138000</v>
      </c>
      <c r="Q31" s="6">
        <f t="shared" si="7"/>
        <v>19784500</v>
      </c>
      <c r="R31" s="7">
        <f t="shared" si="8"/>
        <v>15827600</v>
      </c>
      <c r="S31" s="7">
        <f t="shared" si="2"/>
        <v>3956900</v>
      </c>
      <c r="T31" s="5">
        <f t="shared" si="9"/>
        <v>17216952.237332467</v>
      </c>
      <c r="U31" s="33">
        <v>1</v>
      </c>
      <c r="V31" s="33">
        <v>0</v>
      </c>
      <c r="W31" s="33">
        <v>0</v>
      </c>
      <c r="X31" s="33">
        <v>0</v>
      </c>
      <c r="Y31" s="33">
        <v>1</v>
      </c>
      <c r="Z31" s="33">
        <v>2</v>
      </c>
      <c r="AA31" s="5">
        <f t="shared" si="10"/>
        <v>1582760</v>
      </c>
      <c r="AB31" s="36">
        <f t="shared" si="3"/>
        <v>18799712.237332467</v>
      </c>
      <c r="AC31" s="37">
        <f t="shared" si="11"/>
        <v>0.95022427846710644</v>
      </c>
    </row>
    <row r="32" spans="1:29" s="8" customFormat="1" x14ac:dyDescent="0.25">
      <c r="A32" s="9">
        <v>29</v>
      </c>
      <c r="B32" s="35" t="s">
        <v>60</v>
      </c>
      <c r="C32" s="10" t="s">
        <v>61</v>
      </c>
      <c r="D32" s="5">
        <v>2</v>
      </c>
      <c r="E32" s="27">
        <v>2129.36</v>
      </c>
      <c r="F32" s="30">
        <v>0.15260000000000001</v>
      </c>
      <c r="G32" s="26">
        <f t="shared" si="4"/>
        <v>1804.419664</v>
      </c>
      <c r="H32" s="26">
        <v>2213.5000000000077</v>
      </c>
      <c r="I32" s="30">
        <v>0.28749999999999998</v>
      </c>
      <c r="J32" s="26">
        <f t="shared" si="0"/>
        <v>1577.1187500000055</v>
      </c>
      <c r="K32" s="26">
        <v>2190.9600000000105</v>
      </c>
      <c r="L32" s="30">
        <v>0.21050000000000002</v>
      </c>
      <c r="M32" s="26">
        <f t="shared" si="5"/>
        <v>1729.7629200000083</v>
      </c>
      <c r="N32" s="26">
        <f t="shared" si="1"/>
        <v>5111.3013340000143</v>
      </c>
      <c r="O32" s="45">
        <f t="shared" si="6"/>
        <v>1.3334569751878503E-2</v>
      </c>
      <c r="P32" s="11">
        <v>74463000</v>
      </c>
      <c r="Q32" s="6">
        <f t="shared" si="7"/>
        <v>18615750</v>
      </c>
      <c r="R32" s="7">
        <f t="shared" si="8"/>
        <v>14892600</v>
      </c>
      <c r="S32" s="7">
        <f t="shared" si="2"/>
        <v>3723150</v>
      </c>
      <c r="T32" s="5">
        <f t="shared" si="9"/>
        <v>17667491.645829849</v>
      </c>
      <c r="U32" s="33">
        <v>1</v>
      </c>
      <c r="V32" s="33">
        <v>1</v>
      </c>
      <c r="W32" s="33">
        <v>1</v>
      </c>
      <c r="X32" s="33">
        <v>0</v>
      </c>
      <c r="Y32" s="33">
        <v>0</v>
      </c>
      <c r="Z32" s="33">
        <v>3</v>
      </c>
      <c r="AA32" s="5">
        <f t="shared" si="10"/>
        <v>2233890.0000000005</v>
      </c>
      <c r="AB32" s="36">
        <f t="shared" si="3"/>
        <v>19901381.645829849</v>
      </c>
      <c r="AC32" s="37">
        <f t="shared" si="11"/>
        <v>1.0690615014613889</v>
      </c>
    </row>
    <row r="33" spans="1:29" s="8" customFormat="1" x14ac:dyDescent="0.25">
      <c r="A33" s="9">
        <v>30</v>
      </c>
      <c r="B33" s="35" t="s">
        <v>62</v>
      </c>
      <c r="C33" s="10" t="s">
        <v>63</v>
      </c>
      <c r="D33" s="5">
        <v>2</v>
      </c>
      <c r="E33" s="27">
        <v>1479.92</v>
      </c>
      <c r="F33" s="30">
        <v>0.33329999999999999</v>
      </c>
      <c r="G33" s="26">
        <f t="shared" si="4"/>
        <v>986.66266400000018</v>
      </c>
      <c r="H33" s="26">
        <v>1484.2399999999786</v>
      </c>
      <c r="I33" s="30">
        <v>0.24560000000000001</v>
      </c>
      <c r="J33" s="26">
        <f t="shared" si="0"/>
        <v>1119.7106559999838</v>
      </c>
      <c r="K33" s="26">
        <v>1412.0099999999816</v>
      </c>
      <c r="L33" s="30">
        <v>0.1789</v>
      </c>
      <c r="M33" s="26">
        <f t="shared" si="5"/>
        <v>1159.4014109999848</v>
      </c>
      <c r="N33" s="26">
        <f t="shared" si="1"/>
        <v>3265.7747309999691</v>
      </c>
      <c r="O33" s="45">
        <f t="shared" si="6"/>
        <v>8.5198852696797816E-3</v>
      </c>
      <c r="P33" s="11">
        <v>60221000</v>
      </c>
      <c r="Q33" s="6">
        <f t="shared" si="7"/>
        <v>15055250</v>
      </c>
      <c r="R33" s="7">
        <f t="shared" si="8"/>
        <v>12044200</v>
      </c>
      <c r="S33" s="7">
        <f t="shared" si="2"/>
        <v>3011050</v>
      </c>
      <c r="T33" s="5">
        <f t="shared" si="9"/>
        <v>11288328.354523113</v>
      </c>
      <c r="U33" s="33">
        <v>1</v>
      </c>
      <c r="V33" s="33">
        <v>1</v>
      </c>
      <c r="W33" s="33">
        <v>0</v>
      </c>
      <c r="X33" s="33">
        <v>0</v>
      </c>
      <c r="Y33" s="33">
        <v>1</v>
      </c>
      <c r="Z33" s="33">
        <v>3</v>
      </c>
      <c r="AA33" s="5">
        <f t="shared" si="10"/>
        <v>1806630.0000000002</v>
      </c>
      <c r="AB33" s="36">
        <f t="shared" si="3"/>
        <v>13094958.354523113</v>
      </c>
      <c r="AC33" s="37">
        <f t="shared" si="11"/>
        <v>0.86979348430103209</v>
      </c>
    </row>
    <row r="34" spans="1:29" s="8" customFormat="1" x14ac:dyDescent="0.25">
      <c r="A34" s="9">
        <v>31</v>
      </c>
      <c r="B34" s="35" t="s">
        <v>64</v>
      </c>
      <c r="C34" s="10" t="s">
        <v>65</v>
      </c>
      <c r="D34" s="5">
        <v>2</v>
      </c>
      <c r="E34" s="27">
        <v>4914.1099999999997</v>
      </c>
      <c r="F34" s="30">
        <v>0.23380000000000001</v>
      </c>
      <c r="G34" s="26">
        <f t="shared" si="4"/>
        <v>3765.1910819999998</v>
      </c>
      <c r="H34" s="26">
        <v>4608.879999999941</v>
      </c>
      <c r="I34" s="30">
        <v>0.28850000000000003</v>
      </c>
      <c r="J34" s="26">
        <f t="shared" si="0"/>
        <v>3279.2181199999582</v>
      </c>
      <c r="K34" s="26">
        <v>4345.739999999957</v>
      </c>
      <c r="L34" s="30">
        <v>0.26960000000000001</v>
      </c>
      <c r="M34" s="26">
        <f t="shared" si="5"/>
        <v>3174.1284959999684</v>
      </c>
      <c r="N34" s="26">
        <f t="shared" si="1"/>
        <v>10218.537697999927</v>
      </c>
      <c r="O34" s="45">
        <f t="shared" si="6"/>
        <v>2.6658534645529398E-2</v>
      </c>
      <c r="P34" s="11">
        <v>185018000</v>
      </c>
      <c r="Q34" s="6">
        <f t="shared" si="7"/>
        <v>46254500</v>
      </c>
      <c r="R34" s="7">
        <f t="shared" si="8"/>
        <v>37003600</v>
      </c>
      <c r="S34" s="7">
        <f t="shared" si="2"/>
        <v>9250900</v>
      </c>
      <c r="T34" s="5">
        <f t="shared" si="9"/>
        <v>35320932.50129842</v>
      </c>
      <c r="U34" s="33">
        <v>0</v>
      </c>
      <c r="V34" s="33">
        <v>0</v>
      </c>
      <c r="W34" s="33">
        <v>1</v>
      </c>
      <c r="X34" s="33">
        <v>1</v>
      </c>
      <c r="Y34" s="33">
        <v>0</v>
      </c>
      <c r="Z34" s="33">
        <v>2</v>
      </c>
      <c r="AA34" s="5">
        <f t="shared" si="10"/>
        <v>3700360</v>
      </c>
      <c r="AB34" s="36">
        <f t="shared" si="3"/>
        <v>39021292.50129842</v>
      </c>
      <c r="AC34" s="37">
        <f t="shared" si="11"/>
        <v>0.84362153955395514</v>
      </c>
    </row>
    <row r="35" spans="1:29" s="8" customFormat="1" x14ac:dyDescent="0.25">
      <c r="A35" s="9">
        <v>32</v>
      </c>
      <c r="B35" s="35" t="s">
        <v>66</v>
      </c>
      <c r="C35" s="10" t="s">
        <v>67</v>
      </c>
      <c r="D35" s="5">
        <v>2</v>
      </c>
      <c r="E35" s="27">
        <v>2619.6</v>
      </c>
      <c r="F35" s="30">
        <v>0.2</v>
      </c>
      <c r="G35" s="26">
        <f t="shared" si="4"/>
        <v>2095.6799999999998</v>
      </c>
      <c r="H35" s="26">
        <v>2526.9200000000201</v>
      </c>
      <c r="I35" s="30">
        <v>0.26979999999999998</v>
      </c>
      <c r="J35" s="26">
        <f t="shared" si="0"/>
        <v>1845.1569840000145</v>
      </c>
      <c r="K35" s="26">
        <v>2462.9700000000144</v>
      </c>
      <c r="L35" s="30">
        <v>0.2868</v>
      </c>
      <c r="M35" s="26">
        <f t="shared" si="5"/>
        <v>1756.5902040000103</v>
      </c>
      <c r="N35" s="26">
        <f t="shared" si="1"/>
        <v>5697.4271880000242</v>
      </c>
      <c r="O35" s="45">
        <f t="shared" si="6"/>
        <v>1.4863678597712491E-2</v>
      </c>
      <c r="P35" s="11">
        <v>85149000</v>
      </c>
      <c r="Q35" s="6">
        <f t="shared" si="7"/>
        <v>21287250</v>
      </c>
      <c r="R35" s="7">
        <f t="shared" si="8"/>
        <v>17029800</v>
      </c>
      <c r="S35" s="7">
        <f t="shared" si="2"/>
        <v>4257450</v>
      </c>
      <c r="T35" s="5">
        <f t="shared" si="9"/>
        <v>19693467.606211375</v>
      </c>
      <c r="U35" s="33">
        <v>1</v>
      </c>
      <c r="V35" s="33">
        <v>1</v>
      </c>
      <c r="W35" s="33">
        <v>1</v>
      </c>
      <c r="X35" s="33">
        <v>0</v>
      </c>
      <c r="Y35" s="33">
        <v>1</v>
      </c>
      <c r="Z35" s="33">
        <v>4</v>
      </c>
      <c r="AA35" s="5">
        <f t="shared" si="10"/>
        <v>3405960</v>
      </c>
      <c r="AB35" s="36">
        <f t="shared" si="3"/>
        <v>23099427.606211375</v>
      </c>
      <c r="AC35" s="37">
        <f t="shared" si="11"/>
        <v>1.0851297187852529</v>
      </c>
    </row>
    <row r="36" spans="1:29" s="8" customFormat="1" x14ac:dyDescent="0.25">
      <c r="A36" s="9">
        <v>33</v>
      </c>
      <c r="B36" s="35" t="s">
        <v>68</v>
      </c>
      <c r="C36" s="10" t="s">
        <v>69</v>
      </c>
      <c r="D36" s="5">
        <v>2</v>
      </c>
      <c r="E36" s="27">
        <v>1617.14</v>
      </c>
      <c r="F36" s="30">
        <v>0.20580000000000001</v>
      </c>
      <c r="G36" s="26">
        <f t="shared" si="4"/>
        <v>1284.3325880000002</v>
      </c>
      <c r="H36" s="26">
        <v>1709.0199999999572</v>
      </c>
      <c r="I36" s="30">
        <v>0.17480000000000001</v>
      </c>
      <c r="J36" s="26">
        <f t="shared" si="0"/>
        <v>1410.2833039999646</v>
      </c>
      <c r="K36" s="26">
        <v>1548.299999999979</v>
      </c>
      <c r="L36" s="30">
        <v>0.2132</v>
      </c>
      <c r="M36" s="26">
        <f t="shared" si="5"/>
        <v>1218.2024399999834</v>
      </c>
      <c r="N36" s="26">
        <f t="shared" si="1"/>
        <v>3912.818331999948</v>
      </c>
      <c r="O36" s="45">
        <f t="shared" si="6"/>
        <v>1.0207918798958852E-2</v>
      </c>
      <c r="P36" s="11">
        <v>58911000</v>
      </c>
      <c r="Q36" s="6">
        <f t="shared" si="7"/>
        <v>14727750</v>
      </c>
      <c r="R36" s="7">
        <f t="shared" si="8"/>
        <v>11782200</v>
      </c>
      <c r="S36" s="7">
        <f t="shared" si="2"/>
        <v>2945550</v>
      </c>
      <c r="T36" s="5">
        <f t="shared" si="9"/>
        <v>13524869.827652931</v>
      </c>
      <c r="U36" s="33">
        <v>1</v>
      </c>
      <c r="V36" s="33">
        <v>1</v>
      </c>
      <c r="W36" s="33">
        <v>1</v>
      </c>
      <c r="X36" s="33">
        <v>0</v>
      </c>
      <c r="Y36" s="33">
        <v>1</v>
      </c>
      <c r="Z36" s="33">
        <v>4</v>
      </c>
      <c r="AA36" s="5">
        <f t="shared" si="10"/>
        <v>2356440</v>
      </c>
      <c r="AB36" s="36">
        <f t="shared" si="3"/>
        <v>15881309.827652931</v>
      </c>
      <c r="AC36" s="37">
        <f t="shared" si="11"/>
        <v>1.0783255981160009</v>
      </c>
    </row>
    <row r="37" spans="1:29" s="8" customFormat="1" x14ac:dyDescent="0.25">
      <c r="A37" s="9">
        <v>34</v>
      </c>
      <c r="B37" s="35" t="s">
        <v>70</v>
      </c>
      <c r="C37" s="10" t="s">
        <v>71</v>
      </c>
      <c r="D37" s="5">
        <v>2</v>
      </c>
      <c r="E37" s="27">
        <v>2544.7800000000002</v>
      </c>
      <c r="F37" s="30">
        <v>7.5600000000000001E-2</v>
      </c>
      <c r="G37" s="26">
        <f t="shared" si="4"/>
        <v>2352.394632</v>
      </c>
      <c r="H37" s="26">
        <v>2878.1499999999396</v>
      </c>
      <c r="I37" s="30">
        <v>0.14660000000000001</v>
      </c>
      <c r="J37" s="26">
        <f t="shared" si="0"/>
        <v>2456.2132099999485</v>
      </c>
      <c r="K37" s="26">
        <v>2580.8499999999367</v>
      </c>
      <c r="L37" s="30">
        <v>9.6799999999999997E-2</v>
      </c>
      <c r="M37" s="26">
        <f t="shared" si="5"/>
        <v>2331.0237199999428</v>
      </c>
      <c r="N37" s="26">
        <f t="shared" si="1"/>
        <v>7139.6315619998913</v>
      </c>
      <c r="O37" s="45">
        <f t="shared" si="6"/>
        <v>1.8626159728230288E-2</v>
      </c>
      <c r="P37" s="11">
        <v>93236000</v>
      </c>
      <c r="Q37" s="6">
        <f t="shared" si="7"/>
        <v>23309000</v>
      </c>
      <c r="R37" s="7">
        <f t="shared" si="8"/>
        <v>18647200</v>
      </c>
      <c r="S37" s="7">
        <f t="shared" si="2"/>
        <v>4661800</v>
      </c>
      <c r="T37" s="5">
        <f t="shared" si="9"/>
        <v>24678525.630423307</v>
      </c>
      <c r="U37" s="33">
        <v>0</v>
      </c>
      <c r="V37" s="33">
        <v>1</v>
      </c>
      <c r="W37" s="33">
        <v>1</v>
      </c>
      <c r="X37" s="33">
        <v>1</v>
      </c>
      <c r="Y37" s="33">
        <v>1</v>
      </c>
      <c r="Z37" s="33">
        <v>4</v>
      </c>
      <c r="AA37" s="5">
        <f t="shared" si="10"/>
        <v>3729440</v>
      </c>
      <c r="AB37" s="36">
        <f t="shared" si="3"/>
        <v>28407965.630423307</v>
      </c>
      <c r="AC37" s="37">
        <f t="shared" si="11"/>
        <v>1.2187552288997086</v>
      </c>
    </row>
    <row r="38" spans="1:29" s="8" customFormat="1" x14ac:dyDescent="0.25">
      <c r="A38" s="9">
        <v>35</v>
      </c>
      <c r="B38" s="35" t="s">
        <v>72</v>
      </c>
      <c r="C38" s="10" t="s">
        <v>73</v>
      </c>
      <c r="D38" s="5">
        <v>2</v>
      </c>
      <c r="E38" s="27">
        <v>2057.4299999999998</v>
      </c>
      <c r="F38" s="30">
        <v>0</v>
      </c>
      <c r="G38" s="26">
        <f t="shared" si="4"/>
        <v>2057.4299999999998</v>
      </c>
      <c r="H38" s="26">
        <v>2057.4999999999964</v>
      </c>
      <c r="I38" s="30">
        <v>0.26</v>
      </c>
      <c r="J38" s="26">
        <f t="shared" si="0"/>
        <v>1522.5499999999972</v>
      </c>
      <c r="K38" s="26">
        <v>1984.5900000000092</v>
      </c>
      <c r="L38" s="30">
        <v>0.19</v>
      </c>
      <c r="M38" s="26">
        <f t="shared" si="5"/>
        <v>1607.5179000000076</v>
      </c>
      <c r="N38" s="26">
        <f t="shared" si="1"/>
        <v>5187.4979000000039</v>
      </c>
      <c r="O38" s="45">
        <f t="shared" si="6"/>
        <v>1.3533354436597009E-2</v>
      </c>
      <c r="P38" s="11">
        <v>71820000</v>
      </c>
      <c r="Q38" s="6">
        <f t="shared" si="7"/>
        <v>17955000</v>
      </c>
      <c r="R38" s="7">
        <f t="shared" si="8"/>
        <v>14364000</v>
      </c>
      <c r="S38" s="7">
        <f t="shared" si="2"/>
        <v>3591000</v>
      </c>
      <c r="T38" s="5">
        <f t="shared" si="9"/>
        <v>17930869.229203951</v>
      </c>
      <c r="U38" s="33">
        <v>0</v>
      </c>
      <c r="V38" s="33">
        <v>1</v>
      </c>
      <c r="W38" s="33">
        <v>1</v>
      </c>
      <c r="X38" s="33">
        <v>1</v>
      </c>
      <c r="Y38" s="33">
        <v>0</v>
      </c>
      <c r="Z38" s="33">
        <v>3</v>
      </c>
      <c r="AA38" s="5">
        <f t="shared" si="10"/>
        <v>2154600.0000000005</v>
      </c>
      <c r="AB38" s="36">
        <f t="shared" si="3"/>
        <v>20085469.229203951</v>
      </c>
      <c r="AC38" s="37">
        <f t="shared" si="11"/>
        <v>1.1186560417267586</v>
      </c>
    </row>
    <row r="39" spans="1:29" s="8" customFormat="1" x14ac:dyDescent="0.25">
      <c r="A39" s="9">
        <v>36</v>
      </c>
      <c r="B39" s="35" t="s">
        <v>74</v>
      </c>
      <c r="C39" s="10" t="s">
        <v>75</v>
      </c>
      <c r="D39" s="5">
        <v>2</v>
      </c>
      <c r="E39" s="27">
        <v>2590.86</v>
      </c>
      <c r="F39" s="30">
        <v>0.22550000000000001</v>
      </c>
      <c r="G39" s="26">
        <f t="shared" si="4"/>
        <v>2006.6210699999999</v>
      </c>
      <c r="H39" s="26">
        <v>2185.2000000000071</v>
      </c>
      <c r="I39" s="30">
        <v>0.23260000000000003</v>
      </c>
      <c r="J39" s="26">
        <f t="shared" si="0"/>
        <v>1676.9224800000054</v>
      </c>
      <c r="K39" s="26">
        <v>2109.8300000000086</v>
      </c>
      <c r="L39" s="30">
        <v>0.2576</v>
      </c>
      <c r="M39" s="26">
        <f t="shared" si="5"/>
        <v>1566.3377920000062</v>
      </c>
      <c r="N39" s="26">
        <f t="shared" si="1"/>
        <v>5249.8813420000115</v>
      </c>
      <c r="O39" s="45">
        <f t="shared" si="6"/>
        <v>1.369610288446838E-2</v>
      </c>
      <c r="P39" s="11">
        <v>107610000</v>
      </c>
      <c r="Q39" s="6">
        <f t="shared" si="7"/>
        <v>26902500</v>
      </c>
      <c r="R39" s="7">
        <f t="shared" si="8"/>
        <v>21522000</v>
      </c>
      <c r="S39" s="7">
        <f t="shared" si="2"/>
        <v>5380500</v>
      </c>
      <c r="T39" s="5">
        <f t="shared" si="9"/>
        <v>18146500.996605679</v>
      </c>
      <c r="U39" s="33">
        <v>1</v>
      </c>
      <c r="V39" s="33">
        <v>0</v>
      </c>
      <c r="W39" s="33">
        <v>1</v>
      </c>
      <c r="X39" s="33">
        <v>0</v>
      </c>
      <c r="Y39" s="33">
        <v>1</v>
      </c>
      <c r="Z39" s="33">
        <v>3</v>
      </c>
      <c r="AA39" s="5">
        <f t="shared" si="10"/>
        <v>3228300.0000000005</v>
      </c>
      <c r="AB39" s="36">
        <f t="shared" si="3"/>
        <v>21374800.996605679</v>
      </c>
      <c r="AC39" s="37">
        <f t="shared" si="11"/>
        <v>0.79452842659996947</v>
      </c>
    </row>
    <row r="40" spans="1:29" s="8" customFormat="1" x14ac:dyDescent="0.25">
      <c r="A40" s="9">
        <v>37</v>
      </c>
      <c r="B40" s="35" t="s">
        <v>76</v>
      </c>
      <c r="C40" s="10" t="s">
        <v>77</v>
      </c>
      <c r="D40" s="5">
        <v>2</v>
      </c>
      <c r="E40" s="27">
        <v>3303.24</v>
      </c>
      <c r="F40" s="30">
        <v>0.1</v>
      </c>
      <c r="G40" s="26">
        <f t="shared" si="4"/>
        <v>2972.9159999999997</v>
      </c>
      <c r="H40" s="26">
        <v>3151.5900000000042</v>
      </c>
      <c r="I40" s="30">
        <v>0.11</v>
      </c>
      <c r="J40" s="26">
        <f t="shared" si="0"/>
        <v>2804.9151000000038</v>
      </c>
      <c r="K40" s="26">
        <v>3107.8100000000099</v>
      </c>
      <c r="L40" s="30">
        <v>0.04</v>
      </c>
      <c r="M40" s="26">
        <f t="shared" si="5"/>
        <v>2983.4976000000092</v>
      </c>
      <c r="N40" s="26">
        <f t="shared" si="1"/>
        <v>8761.3287000000128</v>
      </c>
      <c r="O40" s="45">
        <f t="shared" si="6"/>
        <v>2.2856908844749564E-2</v>
      </c>
      <c r="P40" s="11">
        <v>95964000</v>
      </c>
      <c r="Q40" s="6">
        <f t="shared" si="7"/>
        <v>23991000</v>
      </c>
      <c r="R40" s="7">
        <f t="shared" si="8"/>
        <v>19192800</v>
      </c>
      <c r="S40" s="7">
        <f t="shared" si="2"/>
        <v>4798200</v>
      </c>
      <c r="T40" s="5">
        <f t="shared" si="9"/>
        <v>30284010.17642273</v>
      </c>
      <c r="U40" s="33">
        <v>1</v>
      </c>
      <c r="V40" s="33">
        <v>1</v>
      </c>
      <c r="W40" s="33">
        <v>0</v>
      </c>
      <c r="X40" s="33">
        <v>0</v>
      </c>
      <c r="Y40" s="33">
        <v>1</v>
      </c>
      <c r="Z40" s="33">
        <v>3</v>
      </c>
      <c r="AA40" s="5">
        <f t="shared" si="10"/>
        <v>2878920.0000000005</v>
      </c>
      <c r="AB40" s="36">
        <f t="shared" si="3"/>
        <v>33162930.17642273</v>
      </c>
      <c r="AC40" s="37">
        <f t="shared" si="11"/>
        <v>1.3823071225218928</v>
      </c>
    </row>
    <row r="41" spans="1:29" s="8" customFormat="1" x14ac:dyDescent="0.25">
      <c r="A41" s="9">
        <v>38</v>
      </c>
      <c r="B41" s="35" t="s">
        <v>78</v>
      </c>
      <c r="C41" s="10" t="s">
        <v>79</v>
      </c>
      <c r="D41" s="5">
        <v>2</v>
      </c>
      <c r="E41" s="27">
        <v>2282.41</v>
      </c>
      <c r="F41" s="30">
        <v>0.05</v>
      </c>
      <c r="G41" s="26">
        <f t="shared" si="4"/>
        <v>2168.2894999999999</v>
      </c>
      <c r="H41" s="26">
        <v>2411.1399999999139</v>
      </c>
      <c r="I41" s="30">
        <v>0.05</v>
      </c>
      <c r="J41" s="26">
        <f t="shared" si="0"/>
        <v>2290.5829999999182</v>
      </c>
      <c r="K41" s="26">
        <v>2192.839999999926</v>
      </c>
      <c r="L41" s="30">
        <v>0.05</v>
      </c>
      <c r="M41" s="26">
        <f t="shared" si="5"/>
        <v>2083.1979999999298</v>
      </c>
      <c r="N41" s="26">
        <f t="shared" si="1"/>
        <v>6542.070499999847</v>
      </c>
      <c r="O41" s="45">
        <f t="shared" si="6"/>
        <v>1.7067218249033563E-2</v>
      </c>
      <c r="P41" s="11">
        <v>94948000</v>
      </c>
      <c r="Q41" s="6">
        <f t="shared" si="7"/>
        <v>23737000</v>
      </c>
      <c r="R41" s="7">
        <f t="shared" si="8"/>
        <v>18989600</v>
      </c>
      <c r="S41" s="7">
        <f t="shared" si="2"/>
        <v>4747400</v>
      </c>
      <c r="T41" s="5">
        <f t="shared" si="9"/>
        <v>22613023.250328463</v>
      </c>
      <c r="U41" s="33">
        <v>1</v>
      </c>
      <c r="V41" s="33">
        <v>1</v>
      </c>
      <c r="W41" s="33">
        <v>0</v>
      </c>
      <c r="X41" s="33">
        <v>0</v>
      </c>
      <c r="Y41" s="33">
        <v>1</v>
      </c>
      <c r="Z41" s="33">
        <v>3</v>
      </c>
      <c r="AA41" s="5">
        <f t="shared" si="10"/>
        <v>2848440.0000000005</v>
      </c>
      <c r="AB41" s="36">
        <f t="shared" si="3"/>
        <v>25461463.250328463</v>
      </c>
      <c r="AC41" s="37">
        <f t="shared" si="11"/>
        <v>1.0726487445898161</v>
      </c>
    </row>
    <row r="42" spans="1:29" s="8" customFormat="1" x14ac:dyDescent="0.25">
      <c r="A42" s="9">
        <v>39</v>
      </c>
      <c r="B42" s="35" t="s">
        <v>80</v>
      </c>
      <c r="C42" s="10" t="s">
        <v>134</v>
      </c>
      <c r="D42" s="5">
        <v>3</v>
      </c>
      <c r="E42" s="27">
        <v>7579.6</v>
      </c>
      <c r="F42" s="30">
        <v>5.5399999999999998E-2</v>
      </c>
      <c r="G42" s="26">
        <f t="shared" si="4"/>
        <v>7159.6901600000001</v>
      </c>
      <c r="H42" s="26">
        <v>7390.7099999999073</v>
      </c>
      <c r="I42" s="30">
        <v>7.3700000000000002E-2</v>
      </c>
      <c r="J42" s="26">
        <f t="shared" si="0"/>
        <v>6846.0146729999142</v>
      </c>
      <c r="K42" s="26">
        <v>8710.0699999999179</v>
      </c>
      <c r="L42" s="30">
        <v>6.2800000000000009E-2</v>
      </c>
      <c r="M42" s="26">
        <f t="shared" si="5"/>
        <v>8163.0776039999237</v>
      </c>
      <c r="N42" s="26">
        <f t="shared" si="1"/>
        <v>22168.782436999838</v>
      </c>
      <c r="O42" s="45">
        <f t="shared" si="6"/>
        <v>5.7834816694137918E-2</v>
      </c>
      <c r="P42" s="11">
        <v>366891000</v>
      </c>
      <c r="Q42" s="6">
        <f t="shared" si="7"/>
        <v>91722750</v>
      </c>
      <c r="R42" s="7">
        <f t="shared" si="8"/>
        <v>73378200</v>
      </c>
      <c r="S42" s="7">
        <f t="shared" si="2"/>
        <v>18344550</v>
      </c>
      <c r="T42" s="5">
        <f t="shared" si="9"/>
        <v>76627604.774262562</v>
      </c>
      <c r="U42" s="33">
        <v>0</v>
      </c>
      <c r="V42" s="33">
        <v>0</v>
      </c>
      <c r="W42" s="33">
        <v>1</v>
      </c>
      <c r="X42" s="33">
        <v>1</v>
      </c>
      <c r="Y42" s="33">
        <v>1</v>
      </c>
      <c r="Z42" s="33">
        <v>3</v>
      </c>
      <c r="AA42" s="5">
        <f t="shared" si="10"/>
        <v>11006730.000000002</v>
      </c>
      <c r="AB42" s="36">
        <f t="shared" si="3"/>
        <v>87634334.774262562</v>
      </c>
      <c r="AC42" s="37">
        <f t="shared" si="11"/>
        <v>0.95542637758094429</v>
      </c>
    </row>
    <row r="43" spans="1:29" s="8" customFormat="1" x14ac:dyDescent="0.25">
      <c r="A43" s="9">
        <v>40</v>
      </c>
      <c r="B43" s="35" t="s">
        <v>81</v>
      </c>
      <c r="C43" s="10" t="s">
        <v>82</v>
      </c>
      <c r="D43" s="5">
        <v>3</v>
      </c>
      <c r="E43" s="27">
        <v>9132.77</v>
      </c>
      <c r="F43" s="30">
        <v>3.9300000000000002E-2</v>
      </c>
      <c r="G43" s="26">
        <f t="shared" si="4"/>
        <v>8773.8521390000005</v>
      </c>
      <c r="H43" s="26">
        <v>8924.5899999996673</v>
      </c>
      <c r="I43" s="30">
        <v>2.46E-2</v>
      </c>
      <c r="J43" s="26">
        <f t="shared" si="0"/>
        <v>8705.0450859996763</v>
      </c>
      <c r="K43" s="26">
        <v>8864.1399999996702</v>
      </c>
      <c r="L43" s="30">
        <v>0.11410000000000001</v>
      </c>
      <c r="M43" s="26">
        <f t="shared" si="5"/>
        <v>7852.741625999708</v>
      </c>
      <c r="N43" s="26">
        <f t="shared" si="1"/>
        <v>25331.638850999385</v>
      </c>
      <c r="O43" s="45">
        <f t="shared" si="6"/>
        <v>6.6086204493778292E-2</v>
      </c>
      <c r="P43" s="11">
        <v>378107000</v>
      </c>
      <c r="Q43" s="6">
        <f t="shared" si="7"/>
        <v>94526750</v>
      </c>
      <c r="R43" s="7">
        <f t="shared" si="8"/>
        <v>75621400</v>
      </c>
      <c r="S43" s="7">
        <f t="shared" si="2"/>
        <v>18905350</v>
      </c>
      <c r="T43" s="5">
        <f t="shared" si="9"/>
        <v>87560190.356644154</v>
      </c>
      <c r="U43" s="33">
        <v>1</v>
      </c>
      <c r="V43" s="33">
        <v>1</v>
      </c>
      <c r="W43" s="33">
        <v>1</v>
      </c>
      <c r="X43" s="33">
        <v>1</v>
      </c>
      <c r="Y43" s="33">
        <v>1</v>
      </c>
      <c r="Z43" s="33">
        <v>5</v>
      </c>
      <c r="AA43" s="5">
        <f t="shared" si="10"/>
        <v>18905350</v>
      </c>
      <c r="AB43" s="36">
        <f t="shared" si="3"/>
        <v>106465540.35664415</v>
      </c>
      <c r="AC43" s="37">
        <f t="shared" si="11"/>
        <v>1.1263006541179523</v>
      </c>
    </row>
    <row r="44" spans="1:29" s="8" customFormat="1" x14ac:dyDescent="0.25">
      <c r="A44" s="9">
        <v>41</v>
      </c>
      <c r="B44" s="35" t="s">
        <v>83</v>
      </c>
      <c r="C44" s="10" t="s">
        <v>142</v>
      </c>
      <c r="D44" s="5">
        <v>3</v>
      </c>
      <c r="E44" s="27">
        <v>3782.39</v>
      </c>
      <c r="F44" s="30">
        <v>0.28000000000000003</v>
      </c>
      <c r="G44" s="26">
        <f t="shared" si="4"/>
        <v>2723.3208</v>
      </c>
      <c r="H44" s="26">
        <v>3221.2199999999875</v>
      </c>
      <c r="I44" s="30">
        <v>0.17</v>
      </c>
      <c r="J44" s="26">
        <f t="shared" si="0"/>
        <v>2673.6125999999895</v>
      </c>
      <c r="K44" s="26">
        <v>3111.9799999999786</v>
      </c>
      <c r="L44" s="30">
        <v>0.1305</v>
      </c>
      <c r="M44" s="26">
        <f t="shared" si="5"/>
        <v>2705.8666099999814</v>
      </c>
      <c r="N44" s="26">
        <f t="shared" si="1"/>
        <v>8102.8000099999699</v>
      </c>
      <c r="O44" s="45">
        <f t="shared" si="6"/>
        <v>2.1138912550536418E-2</v>
      </c>
      <c r="P44" s="11">
        <v>107531000</v>
      </c>
      <c r="Q44" s="6">
        <f t="shared" si="7"/>
        <v>26882750</v>
      </c>
      <c r="R44" s="7">
        <f t="shared" si="8"/>
        <v>21506200</v>
      </c>
      <c r="S44" s="7">
        <f t="shared" si="2"/>
        <v>5376550</v>
      </c>
      <c r="T44" s="5">
        <f t="shared" si="9"/>
        <v>28007769.867184296</v>
      </c>
      <c r="U44" s="33">
        <v>0</v>
      </c>
      <c r="V44" s="33">
        <v>1</v>
      </c>
      <c r="W44" s="33">
        <v>1</v>
      </c>
      <c r="X44" s="33">
        <v>1</v>
      </c>
      <c r="Y44" s="33">
        <v>1</v>
      </c>
      <c r="Z44" s="33">
        <v>4</v>
      </c>
      <c r="AA44" s="5">
        <f t="shared" si="10"/>
        <v>4301240</v>
      </c>
      <c r="AB44" s="36">
        <f t="shared" si="3"/>
        <v>32309009.867184296</v>
      </c>
      <c r="AC44" s="37">
        <f t="shared" si="11"/>
        <v>1.201849136237338</v>
      </c>
    </row>
    <row r="45" spans="1:29" s="8" customFormat="1" x14ac:dyDescent="0.25">
      <c r="A45" s="9">
        <v>42</v>
      </c>
      <c r="B45" s="35" t="s">
        <v>84</v>
      </c>
      <c r="C45" s="10" t="s">
        <v>143</v>
      </c>
      <c r="D45" s="5">
        <v>3</v>
      </c>
      <c r="E45" s="27">
        <v>3806.93</v>
      </c>
      <c r="F45" s="30">
        <v>7.2499999999999995E-2</v>
      </c>
      <c r="G45" s="26">
        <f t="shared" si="4"/>
        <v>3530.9275749999997</v>
      </c>
      <c r="H45" s="26">
        <v>3466.6200000000017</v>
      </c>
      <c r="I45" s="30">
        <v>7.0999999999999995E-3</v>
      </c>
      <c r="J45" s="26">
        <f t="shared" si="0"/>
        <v>3442.0069980000017</v>
      </c>
      <c r="K45" s="26">
        <v>3188.8100000000036</v>
      </c>
      <c r="L45" s="30">
        <v>0.03</v>
      </c>
      <c r="M45" s="26">
        <f t="shared" si="5"/>
        <v>3093.1457000000032</v>
      </c>
      <c r="N45" s="26">
        <f t="shared" si="1"/>
        <v>10066.080273000005</v>
      </c>
      <c r="O45" s="45">
        <f t="shared" si="6"/>
        <v>2.6260797545912481E-2</v>
      </c>
      <c r="P45" s="11">
        <v>127912000</v>
      </c>
      <c r="Q45" s="6">
        <f t="shared" si="7"/>
        <v>31978000</v>
      </c>
      <c r="R45" s="7">
        <f t="shared" si="8"/>
        <v>25582400</v>
      </c>
      <c r="S45" s="7">
        <f t="shared" si="2"/>
        <v>6395600</v>
      </c>
      <c r="T45" s="5">
        <f t="shared" si="9"/>
        <v>34793955.102291711</v>
      </c>
      <c r="U45" s="33">
        <v>1</v>
      </c>
      <c r="V45" s="33">
        <v>1</v>
      </c>
      <c r="W45" s="33">
        <v>0</v>
      </c>
      <c r="X45" s="33">
        <v>0</v>
      </c>
      <c r="Y45" s="33">
        <v>1</v>
      </c>
      <c r="Z45" s="33">
        <v>3</v>
      </c>
      <c r="AA45" s="5">
        <f t="shared" si="10"/>
        <v>3837360.0000000005</v>
      </c>
      <c r="AB45" s="36">
        <f t="shared" si="3"/>
        <v>38631315.102291711</v>
      </c>
      <c r="AC45" s="37">
        <f t="shared" si="11"/>
        <v>1.2080591376037184</v>
      </c>
    </row>
    <row r="46" spans="1:29" s="8" customFormat="1" x14ac:dyDescent="0.25">
      <c r="A46" s="9">
        <v>43</v>
      </c>
      <c r="B46" s="35" t="s">
        <v>85</v>
      </c>
      <c r="C46" s="10" t="s">
        <v>144</v>
      </c>
      <c r="D46" s="5">
        <v>3</v>
      </c>
      <c r="E46" s="27">
        <v>4340.58</v>
      </c>
      <c r="F46" s="30">
        <v>1.8100000000000002E-2</v>
      </c>
      <c r="G46" s="26">
        <f t="shared" si="4"/>
        <v>4262.0155020000002</v>
      </c>
      <c r="H46" s="26">
        <v>4123.0899999999738</v>
      </c>
      <c r="I46" s="30">
        <v>0.1406</v>
      </c>
      <c r="J46" s="26">
        <f t="shared" si="0"/>
        <v>3543.3835459999773</v>
      </c>
      <c r="K46" s="26">
        <v>4093.3799999999601</v>
      </c>
      <c r="L46" s="30">
        <v>0.11</v>
      </c>
      <c r="M46" s="26">
        <f t="shared" si="5"/>
        <v>3643.1081999999647</v>
      </c>
      <c r="N46" s="26">
        <f t="shared" si="1"/>
        <v>11448.507247999942</v>
      </c>
      <c r="O46" s="45">
        <f t="shared" si="6"/>
        <v>2.9867328978992535E-2</v>
      </c>
      <c r="P46" s="11">
        <v>158431000</v>
      </c>
      <c r="Q46" s="6">
        <f t="shared" si="7"/>
        <v>39607750</v>
      </c>
      <c r="R46" s="7">
        <f t="shared" si="8"/>
        <v>31686200</v>
      </c>
      <c r="S46" s="7">
        <f t="shared" si="2"/>
        <v>7921550</v>
      </c>
      <c r="T46" s="5">
        <f t="shared" si="9"/>
        <v>39572389.288770683</v>
      </c>
      <c r="U46" s="33">
        <v>1</v>
      </c>
      <c r="V46" s="33">
        <v>0</v>
      </c>
      <c r="W46" s="33">
        <v>0</v>
      </c>
      <c r="X46" s="33">
        <v>0</v>
      </c>
      <c r="Y46" s="33">
        <v>1</v>
      </c>
      <c r="Z46" s="33">
        <v>2</v>
      </c>
      <c r="AA46" s="5">
        <f t="shared" si="10"/>
        <v>3168620</v>
      </c>
      <c r="AB46" s="36">
        <f t="shared" si="3"/>
        <v>42741009.288770683</v>
      </c>
      <c r="AC46" s="37">
        <f t="shared" si="11"/>
        <v>1.0791072274686313</v>
      </c>
    </row>
    <row r="47" spans="1:29" s="8" customFormat="1" x14ac:dyDescent="0.25">
      <c r="A47" s="9">
        <v>44</v>
      </c>
      <c r="B47" s="35" t="s">
        <v>86</v>
      </c>
      <c r="C47" s="10" t="s">
        <v>87</v>
      </c>
      <c r="D47" s="5">
        <v>3</v>
      </c>
      <c r="E47" s="27">
        <v>16405.2</v>
      </c>
      <c r="F47" s="30">
        <v>7.4200000000000002E-2</v>
      </c>
      <c r="G47" s="26">
        <f t="shared" si="4"/>
        <v>15187.934160000001</v>
      </c>
      <c r="H47" s="26">
        <v>14117.29999999985</v>
      </c>
      <c r="I47" s="30">
        <v>9.3399999999999997E-2</v>
      </c>
      <c r="J47" s="26">
        <f t="shared" si="0"/>
        <v>12798.744179999863</v>
      </c>
      <c r="K47" s="26">
        <v>13697.399999999872</v>
      </c>
      <c r="L47" s="30">
        <v>9.0299999999999991E-2</v>
      </c>
      <c r="M47" s="26">
        <f t="shared" si="5"/>
        <v>12460.524779999883</v>
      </c>
      <c r="N47" s="26">
        <f t="shared" si="1"/>
        <v>40447.203119999744</v>
      </c>
      <c r="O47" s="45">
        <f t="shared" si="6"/>
        <v>0.10552030021872173</v>
      </c>
      <c r="P47" s="11">
        <v>934579000</v>
      </c>
      <c r="Q47" s="6">
        <f t="shared" si="7"/>
        <v>233644750</v>
      </c>
      <c r="R47" s="7">
        <f t="shared" si="8"/>
        <v>186915800</v>
      </c>
      <c r="S47" s="7">
        <f t="shared" si="2"/>
        <v>46728950</v>
      </c>
      <c r="T47" s="5">
        <f t="shared" si="9"/>
        <v>139807962.10669595</v>
      </c>
      <c r="U47" s="33">
        <v>1</v>
      </c>
      <c r="V47" s="33">
        <v>0</v>
      </c>
      <c r="W47" s="33">
        <v>1</v>
      </c>
      <c r="X47" s="33">
        <v>0</v>
      </c>
      <c r="Y47" s="33">
        <v>0</v>
      </c>
      <c r="Z47" s="33">
        <v>2</v>
      </c>
      <c r="AA47" s="5">
        <f t="shared" si="10"/>
        <v>18691580</v>
      </c>
      <c r="AB47" s="36">
        <f t="shared" si="3"/>
        <v>158499542.10669595</v>
      </c>
      <c r="AC47" s="37">
        <f t="shared" si="11"/>
        <v>0.6783783590544874</v>
      </c>
    </row>
    <row r="48" spans="1:29" s="8" customFormat="1" x14ac:dyDescent="0.25">
      <c r="A48" s="9">
        <v>45</v>
      </c>
      <c r="B48" s="35" t="s">
        <v>88</v>
      </c>
      <c r="C48" s="10" t="s">
        <v>89</v>
      </c>
      <c r="D48" s="5">
        <v>3</v>
      </c>
      <c r="E48" s="27">
        <v>8267.06</v>
      </c>
      <c r="F48" s="30">
        <v>0.38069999999999998</v>
      </c>
      <c r="G48" s="26">
        <f t="shared" si="4"/>
        <v>5119.7902579999991</v>
      </c>
      <c r="H48" s="26">
        <v>8542.8799999999519</v>
      </c>
      <c r="I48" s="30">
        <v>0.2014</v>
      </c>
      <c r="J48" s="26">
        <f t="shared" si="0"/>
        <v>6822.343967999961</v>
      </c>
      <c r="K48" s="26">
        <v>7666.3299999999426</v>
      </c>
      <c r="L48" s="30">
        <v>0.1216</v>
      </c>
      <c r="M48" s="26">
        <f t="shared" si="5"/>
        <v>6734.1042719999496</v>
      </c>
      <c r="N48" s="26">
        <f t="shared" si="1"/>
        <v>18676.238497999911</v>
      </c>
      <c r="O48" s="45">
        <f t="shared" si="6"/>
        <v>4.8723326738281815E-2</v>
      </c>
      <c r="P48" s="11">
        <v>300965000</v>
      </c>
      <c r="Q48" s="6">
        <f t="shared" si="7"/>
        <v>75241250</v>
      </c>
      <c r="R48" s="7">
        <f t="shared" si="8"/>
        <v>60193000</v>
      </c>
      <c r="S48" s="7">
        <f t="shared" si="2"/>
        <v>15048250</v>
      </c>
      <c r="T48" s="5">
        <f t="shared" si="9"/>
        <v>64555436.292525634</v>
      </c>
      <c r="U48" s="33">
        <v>0</v>
      </c>
      <c r="V48" s="33">
        <v>1</v>
      </c>
      <c r="W48" s="33">
        <v>1</v>
      </c>
      <c r="X48" s="33">
        <v>0</v>
      </c>
      <c r="Y48" s="33">
        <v>0</v>
      </c>
      <c r="Z48" s="33">
        <v>2</v>
      </c>
      <c r="AA48" s="5">
        <f t="shared" si="10"/>
        <v>6019300</v>
      </c>
      <c r="AB48" s="36">
        <f t="shared" si="3"/>
        <v>70574736.292525634</v>
      </c>
      <c r="AC48" s="37">
        <f t="shared" si="11"/>
        <v>0.9379793170970131</v>
      </c>
    </row>
    <row r="49" spans="1:29" s="8" customFormat="1" x14ac:dyDescent="0.25">
      <c r="A49" s="9">
        <v>46</v>
      </c>
      <c r="B49" s="35" t="s">
        <v>90</v>
      </c>
      <c r="C49" s="10" t="s">
        <v>91</v>
      </c>
      <c r="D49" s="5">
        <v>3</v>
      </c>
      <c r="E49" s="27">
        <v>4387.7</v>
      </c>
      <c r="F49" s="30">
        <v>0.1</v>
      </c>
      <c r="G49" s="26">
        <f t="shared" si="4"/>
        <v>3948.93</v>
      </c>
      <c r="H49" s="26">
        <v>4039.440000000036</v>
      </c>
      <c r="I49" s="30">
        <v>0.20600000000000002</v>
      </c>
      <c r="J49" s="26">
        <f t="shared" si="0"/>
        <v>3207.3153600000287</v>
      </c>
      <c r="K49" s="26">
        <v>4068.6000000000445</v>
      </c>
      <c r="L49" s="30">
        <v>0</v>
      </c>
      <c r="M49" s="26">
        <f t="shared" si="5"/>
        <v>4068.6000000000445</v>
      </c>
      <c r="N49" s="26">
        <f t="shared" si="1"/>
        <v>11224.845360000072</v>
      </c>
      <c r="O49" s="45">
        <f t="shared" si="6"/>
        <v>2.9283830794971929E-2</v>
      </c>
      <c r="P49" s="11">
        <v>110962000</v>
      </c>
      <c r="Q49" s="6">
        <f t="shared" si="7"/>
        <v>27740500</v>
      </c>
      <c r="R49" s="7">
        <f t="shared" si="8"/>
        <v>22192400</v>
      </c>
      <c r="S49" s="7">
        <f t="shared" si="2"/>
        <v>5548100</v>
      </c>
      <c r="T49" s="5">
        <f t="shared" si="9"/>
        <v>38799289.782497622</v>
      </c>
      <c r="U49" s="33">
        <v>0</v>
      </c>
      <c r="V49" s="33">
        <v>1</v>
      </c>
      <c r="W49" s="33">
        <v>0</v>
      </c>
      <c r="X49" s="33">
        <v>1</v>
      </c>
      <c r="Y49" s="33">
        <v>0</v>
      </c>
      <c r="Z49" s="33">
        <v>2</v>
      </c>
      <c r="AA49" s="5">
        <f t="shared" si="10"/>
        <v>2219240</v>
      </c>
      <c r="AB49" s="36">
        <f t="shared" si="3"/>
        <v>41018529.782497622</v>
      </c>
      <c r="AC49" s="37">
        <f t="shared" si="11"/>
        <v>1.4786514223787466</v>
      </c>
    </row>
    <row r="50" spans="1:29" s="8" customFormat="1" x14ac:dyDescent="0.25">
      <c r="A50" s="9">
        <v>47</v>
      </c>
      <c r="B50" s="35" t="s">
        <v>92</v>
      </c>
      <c r="C50" s="10" t="s">
        <v>138</v>
      </c>
      <c r="D50" s="5">
        <v>4</v>
      </c>
      <c r="E50" s="27">
        <v>4039.53</v>
      </c>
      <c r="F50" s="30">
        <v>0</v>
      </c>
      <c r="G50" s="26">
        <f t="shared" si="4"/>
        <v>4039.53</v>
      </c>
      <c r="H50" s="26">
        <v>3572.2199999999934</v>
      </c>
      <c r="I50" s="30">
        <v>0</v>
      </c>
      <c r="J50" s="26">
        <f t="shared" si="0"/>
        <v>3572.2199999999934</v>
      </c>
      <c r="K50" s="26">
        <v>3467.7799999999966</v>
      </c>
      <c r="L50" s="30">
        <v>0</v>
      </c>
      <c r="M50" s="26">
        <f t="shared" si="5"/>
        <v>3467.7799999999966</v>
      </c>
      <c r="N50" s="26">
        <f t="shared" si="1"/>
        <v>11079.52999999999</v>
      </c>
      <c r="O50" s="45">
        <f t="shared" si="6"/>
        <v>2.8904726203534351E-2</v>
      </c>
      <c r="P50" s="11">
        <v>110593000</v>
      </c>
      <c r="Q50" s="6">
        <f t="shared" si="7"/>
        <v>27648250</v>
      </c>
      <c r="R50" s="7">
        <f t="shared" si="8"/>
        <v>22118600</v>
      </c>
      <c r="S50" s="7">
        <f t="shared" si="2"/>
        <v>5529650</v>
      </c>
      <c r="T50" s="5">
        <f t="shared" si="9"/>
        <v>38296999.320431858</v>
      </c>
      <c r="U50" s="33">
        <v>1</v>
      </c>
      <c r="V50" s="33">
        <v>0</v>
      </c>
      <c r="W50" s="33">
        <v>1</v>
      </c>
      <c r="X50" s="33">
        <v>1</v>
      </c>
      <c r="Y50" s="33">
        <v>0</v>
      </c>
      <c r="Z50" s="33">
        <v>3</v>
      </c>
      <c r="AA50" s="5">
        <f t="shared" si="10"/>
        <v>3317790.0000000005</v>
      </c>
      <c r="AB50" s="36">
        <f t="shared" si="3"/>
        <v>41614789.320431858</v>
      </c>
      <c r="AC50" s="37">
        <f t="shared" si="11"/>
        <v>1.5051509343423854</v>
      </c>
    </row>
    <row r="51" spans="1:29" s="8" customFormat="1" x14ac:dyDescent="0.25">
      <c r="A51" s="9">
        <v>48</v>
      </c>
      <c r="B51" s="35" t="s">
        <v>93</v>
      </c>
      <c r="C51" s="10" t="s">
        <v>132</v>
      </c>
      <c r="D51" s="5">
        <v>4</v>
      </c>
      <c r="E51" s="27">
        <v>2250.5700000000002</v>
      </c>
      <c r="F51" s="30">
        <v>0.17799999999999999</v>
      </c>
      <c r="G51" s="26">
        <f t="shared" si="4"/>
        <v>1849.9685400000003</v>
      </c>
      <c r="H51" s="26">
        <v>1507.8900000000024</v>
      </c>
      <c r="I51" s="30">
        <v>0.1646</v>
      </c>
      <c r="J51" s="26">
        <f t="shared" si="0"/>
        <v>1259.691306000002</v>
      </c>
      <c r="K51" s="26">
        <v>2300.3000000000006</v>
      </c>
      <c r="L51" s="30">
        <v>0.18280000000000002</v>
      </c>
      <c r="M51" s="26">
        <f t="shared" si="5"/>
        <v>1879.8051600000003</v>
      </c>
      <c r="N51" s="26">
        <f t="shared" si="1"/>
        <v>4989.4650060000022</v>
      </c>
      <c r="O51" s="45">
        <f t="shared" si="6"/>
        <v>1.3016718209215199E-2</v>
      </c>
      <c r="P51" s="11">
        <v>102484000</v>
      </c>
      <c r="Q51" s="6">
        <f t="shared" si="7"/>
        <v>25621000</v>
      </c>
      <c r="R51" s="7">
        <f t="shared" si="8"/>
        <v>20496800</v>
      </c>
      <c r="S51" s="7">
        <f t="shared" si="2"/>
        <v>5124200</v>
      </c>
      <c r="T51" s="5">
        <f t="shared" si="9"/>
        <v>17246357.737566561</v>
      </c>
      <c r="U51" s="33">
        <v>0</v>
      </c>
      <c r="V51" s="33">
        <v>1</v>
      </c>
      <c r="W51" s="33">
        <v>0</v>
      </c>
      <c r="X51" s="33">
        <v>0</v>
      </c>
      <c r="Y51" s="33">
        <v>1</v>
      </c>
      <c r="Z51" s="33">
        <v>2</v>
      </c>
      <c r="AA51" s="5">
        <f t="shared" si="10"/>
        <v>2049680</v>
      </c>
      <c r="AB51" s="36">
        <f t="shared" si="3"/>
        <v>19296037.737566561</v>
      </c>
      <c r="AC51" s="37">
        <f t="shared" si="11"/>
        <v>0.75313366916071034</v>
      </c>
    </row>
    <row r="52" spans="1:29" s="8" customFormat="1" x14ac:dyDescent="0.25">
      <c r="A52" s="9">
        <v>49</v>
      </c>
      <c r="B52" s="35" t="s">
        <v>94</v>
      </c>
      <c r="C52" s="10" t="s">
        <v>95</v>
      </c>
      <c r="D52" s="5">
        <v>5</v>
      </c>
      <c r="E52" s="27">
        <v>6955.74</v>
      </c>
      <c r="F52" s="30">
        <v>0</v>
      </c>
      <c r="G52" s="26">
        <f t="shared" si="4"/>
        <v>6955.74</v>
      </c>
      <c r="H52" s="26">
        <v>6676.5599999998021</v>
      </c>
      <c r="I52" s="30">
        <v>0</v>
      </c>
      <c r="J52" s="26">
        <f t="shared" si="0"/>
        <v>6676.5599999998021</v>
      </c>
      <c r="K52" s="26">
        <v>6013.5699999999133</v>
      </c>
      <c r="L52" s="30">
        <v>0</v>
      </c>
      <c r="M52" s="26">
        <f t="shared" si="5"/>
        <v>6013.5699999999133</v>
      </c>
      <c r="N52" s="26">
        <f t="shared" si="1"/>
        <v>19645.869999999715</v>
      </c>
      <c r="O52" s="45">
        <f t="shared" si="6"/>
        <v>5.1252940637393614E-2</v>
      </c>
      <c r="P52" s="11">
        <v>179202000</v>
      </c>
      <c r="Q52" s="6">
        <f t="shared" si="7"/>
        <v>44800500</v>
      </c>
      <c r="R52" s="7">
        <f t="shared" si="8"/>
        <v>35840400</v>
      </c>
      <c r="S52" s="7">
        <f t="shared" si="2"/>
        <v>8960100</v>
      </c>
      <c r="T52" s="5">
        <f t="shared" si="9"/>
        <v>67907020.427697062</v>
      </c>
      <c r="U52" s="33">
        <v>0</v>
      </c>
      <c r="V52" s="33">
        <v>0</v>
      </c>
      <c r="W52" s="33">
        <v>1</v>
      </c>
      <c r="X52" s="33">
        <v>0</v>
      </c>
      <c r="Y52" s="33">
        <v>0</v>
      </c>
      <c r="Z52" s="33">
        <v>1</v>
      </c>
      <c r="AA52" s="5">
        <f t="shared" si="10"/>
        <v>1792020</v>
      </c>
      <c r="AB52" s="36">
        <f t="shared" si="3"/>
        <v>69699040.427697062</v>
      </c>
      <c r="AC52" s="37">
        <f t="shared" si="11"/>
        <v>1.5557647889576469</v>
      </c>
    </row>
    <row r="53" spans="1:29" s="8" customFormat="1" x14ac:dyDescent="0.25">
      <c r="A53" s="9">
        <v>50</v>
      </c>
      <c r="B53" s="35" t="s">
        <v>96</v>
      </c>
      <c r="C53" s="10" t="s">
        <v>130</v>
      </c>
      <c r="D53" s="5">
        <v>5</v>
      </c>
      <c r="E53" s="27">
        <v>4291.3999999999996</v>
      </c>
      <c r="F53" s="30">
        <v>1.24E-2</v>
      </c>
      <c r="G53" s="26">
        <f t="shared" si="4"/>
        <v>4238.1866399999999</v>
      </c>
      <c r="H53" s="26">
        <v>3863.2300000000705</v>
      </c>
      <c r="I53" s="30">
        <v>0</v>
      </c>
      <c r="J53" s="26">
        <f t="shared" si="0"/>
        <v>3863.2300000000705</v>
      </c>
      <c r="K53" s="26">
        <v>3933.0300000000611</v>
      </c>
      <c r="L53" s="30">
        <v>8.3999999999999995E-3</v>
      </c>
      <c r="M53" s="26">
        <f t="shared" si="5"/>
        <v>3899.9925480000607</v>
      </c>
      <c r="N53" s="26">
        <f t="shared" si="1"/>
        <v>12001.409188000131</v>
      </c>
      <c r="O53" s="45">
        <f t="shared" si="6"/>
        <v>3.1309761933559062E-2</v>
      </c>
      <c r="P53" s="11">
        <v>121202000</v>
      </c>
      <c r="Q53" s="6">
        <f t="shared" si="7"/>
        <v>30300500</v>
      </c>
      <c r="R53" s="7">
        <f t="shared" si="8"/>
        <v>24240400</v>
      </c>
      <c r="S53" s="7">
        <f t="shared" si="2"/>
        <v>6060100</v>
      </c>
      <c r="T53" s="5">
        <f t="shared" si="9"/>
        <v>41483524.979585432</v>
      </c>
      <c r="U53" s="33">
        <v>1</v>
      </c>
      <c r="V53" s="33">
        <v>1</v>
      </c>
      <c r="W53" s="33">
        <v>0</v>
      </c>
      <c r="X53" s="33">
        <v>1</v>
      </c>
      <c r="Y53" s="33">
        <v>1</v>
      </c>
      <c r="Z53" s="33">
        <v>4</v>
      </c>
      <c r="AA53" s="5">
        <f t="shared" si="10"/>
        <v>4848080</v>
      </c>
      <c r="AB53" s="36">
        <f t="shared" si="3"/>
        <v>46331604.979585432</v>
      </c>
      <c r="AC53" s="37">
        <f t="shared" si="11"/>
        <v>1.5290706417249034</v>
      </c>
    </row>
    <row r="54" spans="1:29" s="8" customFormat="1" x14ac:dyDescent="0.25">
      <c r="A54" s="9">
        <v>51</v>
      </c>
      <c r="B54" s="35" t="s">
        <v>97</v>
      </c>
      <c r="C54" s="9" t="s">
        <v>133</v>
      </c>
      <c r="D54" s="5">
        <v>6</v>
      </c>
      <c r="E54" s="27">
        <v>1573.17</v>
      </c>
      <c r="F54" s="30">
        <v>1.8499999999999999E-2</v>
      </c>
      <c r="G54" s="26">
        <f t="shared" si="4"/>
        <v>1544.0663550000002</v>
      </c>
      <c r="H54" s="26">
        <v>1451.1500000000053</v>
      </c>
      <c r="I54" s="30">
        <v>1.9199999999999998E-2</v>
      </c>
      <c r="J54" s="26">
        <f t="shared" si="0"/>
        <v>1423.2879200000052</v>
      </c>
      <c r="K54" s="26">
        <v>1512.6300000000033</v>
      </c>
      <c r="L54" s="30">
        <v>2.92E-2</v>
      </c>
      <c r="M54" s="26">
        <f t="shared" si="5"/>
        <v>1468.4612040000031</v>
      </c>
      <c r="N54" s="26">
        <f t="shared" si="1"/>
        <v>4435.8154790000081</v>
      </c>
      <c r="O54" s="45">
        <f t="shared" si="6"/>
        <v>1.1572334919432044E-2</v>
      </c>
      <c r="P54" s="11">
        <v>76452000</v>
      </c>
      <c r="Q54" s="6">
        <f t="shared" si="7"/>
        <v>19113000</v>
      </c>
      <c r="R54" s="7">
        <f t="shared" si="8"/>
        <v>15290400</v>
      </c>
      <c r="S54" s="7">
        <f t="shared" si="2"/>
        <v>3822600</v>
      </c>
      <c r="T54" s="5">
        <f t="shared" si="9"/>
        <v>15332637.971540723</v>
      </c>
      <c r="U54" s="33">
        <v>1</v>
      </c>
      <c r="V54" s="33">
        <v>0</v>
      </c>
      <c r="W54" s="33">
        <v>0</v>
      </c>
      <c r="X54" s="33">
        <v>0</v>
      </c>
      <c r="Y54" s="33">
        <v>0</v>
      </c>
      <c r="Z54" s="33">
        <v>1</v>
      </c>
      <c r="AA54" s="5">
        <f t="shared" si="10"/>
        <v>764520</v>
      </c>
      <c r="AB54" s="36">
        <f t="shared" si="3"/>
        <v>16097157.971540723</v>
      </c>
      <c r="AC54" s="37">
        <f t="shared" si="11"/>
        <v>0.84220990799668927</v>
      </c>
    </row>
    <row r="55" spans="1:29" s="8" customFormat="1" x14ac:dyDescent="0.25">
      <c r="A55" s="9">
        <v>52</v>
      </c>
      <c r="B55" s="35" t="s">
        <v>98</v>
      </c>
      <c r="C55" s="10" t="s">
        <v>140</v>
      </c>
      <c r="D55" s="5">
        <v>6</v>
      </c>
      <c r="E55" s="27">
        <v>1595.14</v>
      </c>
      <c r="F55" s="30">
        <v>0.04</v>
      </c>
      <c r="G55" s="26">
        <f t="shared" si="4"/>
        <v>1531.3344</v>
      </c>
      <c r="H55" s="26">
        <v>1657.9799999999912</v>
      </c>
      <c r="I55" s="30">
        <v>8.8900000000000007E-2</v>
      </c>
      <c r="J55" s="26">
        <f t="shared" si="0"/>
        <v>1510.585577999992</v>
      </c>
      <c r="K55" s="26">
        <v>1383.4299999999962</v>
      </c>
      <c r="L55" s="30">
        <v>0.109</v>
      </c>
      <c r="M55" s="26">
        <f t="shared" si="5"/>
        <v>1232.6361299999967</v>
      </c>
      <c r="N55" s="26">
        <f t="shared" si="1"/>
        <v>4274.5561079999879</v>
      </c>
      <c r="O55" s="45">
        <f t="shared" si="6"/>
        <v>1.115163494691428E-2</v>
      </c>
      <c r="P55" s="11">
        <v>73349000</v>
      </c>
      <c r="Q55" s="6">
        <f t="shared" si="7"/>
        <v>18337250</v>
      </c>
      <c r="R55" s="7">
        <f t="shared" si="8"/>
        <v>14669800</v>
      </c>
      <c r="S55" s="7">
        <f t="shared" si="2"/>
        <v>3667450</v>
      </c>
      <c r="T55" s="5">
        <f t="shared" si="9"/>
        <v>14775236.16644601</v>
      </c>
      <c r="U55" s="33">
        <v>1</v>
      </c>
      <c r="V55" s="33">
        <v>1</v>
      </c>
      <c r="W55" s="33">
        <v>0</v>
      </c>
      <c r="X55" s="33">
        <v>1</v>
      </c>
      <c r="Y55" s="33">
        <v>0</v>
      </c>
      <c r="Z55" s="33">
        <v>3</v>
      </c>
      <c r="AA55" s="5">
        <f t="shared" si="10"/>
        <v>2200470.0000000005</v>
      </c>
      <c r="AB55" s="36">
        <f t="shared" si="3"/>
        <v>16975706.166446012</v>
      </c>
      <c r="AC55" s="37">
        <f t="shared" si="11"/>
        <v>0.92574983525043353</v>
      </c>
    </row>
    <row r="56" spans="1:29" s="8" customFormat="1" x14ac:dyDescent="0.25">
      <c r="A56" s="9">
        <v>53</v>
      </c>
      <c r="B56" s="35" t="s">
        <v>99</v>
      </c>
      <c r="C56" s="10" t="s">
        <v>139</v>
      </c>
      <c r="D56" s="5">
        <v>6</v>
      </c>
      <c r="E56" s="27">
        <v>2253.33</v>
      </c>
      <c r="F56" s="30">
        <v>0.05</v>
      </c>
      <c r="G56" s="26">
        <f t="shared" si="4"/>
        <v>2140.6634999999997</v>
      </c>
      <c r="H56" s="26">
        <v>2015.8899999999696</v>
      </c>
      <c r="I56" s="30">
        <v>0.54</v>
      </c>
      <c r="J56" s="26">
        <f t="shared" si="0"/>
        <v>927.309399999986</v>
      </c>
      <c r="K56" s="26">
        <v>1857.8099999999781</v>
      </c>
      <c r="L56" s="30">
        <v>0.14460000000000001</v>
      </c>
      <c r="M56" s="26">
        <f t="shared" si="5"/>
        <v>1589.1706739999811</v>
      </c>
      <c r="N56" s="26">
        <f t="shared" si="1"/>
        <v>4657.143573999967</v>
      </c>
      <c r="O56" s="45">
        <f t="shared" si="6"/>
        <v>1.214974460983621E-2</v>
      </c>
      <c r="P56" s="11">
        <v>104571000</v>
      </c>
      <c r="Q56" s="6">
        <f t="shared" si="7"/>
        <v>26142750</v>
      </c>
      <c r="R56" s="7">
        <f t="shared" si="8"/>
        <v>20914200</v>
      </c>
      <c r="S56" s="7">
        <f t="shared" si="2"/>
        <v>5228550</v>
      </c>
      <c r="T56" s="5">
        <f t="shared" si="9"/>
        <v>16097670.595109224</v>
      </c>
      <c r="U56" s="33">
        <v>0</v>
      </c>
      <c r="V56" s="33">
        <v>1</v>
      </c>
      <c r="W56" s="33">
        <v>1</v>
      </c>
      <c r="X56" s="33">
        <v>0</v>
      </c>
      <c r="Y56" s="33">
        <v>1</v>
      </c>
      <c r="Z56" s="33">
        <v>3</v>
      </c>
      <c r="AA56" s="5">
        <f t="shared" si="10"/>
        <v>3137130.0000000005</v>
      </c>
      <c r="AB56" s="36">
        <f t="shared" si="3"/>
        <v>19234800.595109224</v>
      </c>
      <c r="AC56" s="37">
        <f t="shared" si="11"/>
        <v>0.73576041522445901</v>
      </c>
    </row>
    <row r="57" spans="1:29" s="8" customFormat="1" x14ac:dyDescent="0.25">
      <c r="A57" s="9">
        <v>54</v>
      </c>
      <c r="B57" s="35" t="s">
        <v>100</v>
      </c>
      <c r="C57" s="10" t="s">
        <v>137</v>
      </c>
      <c r="D57" s="5">
        <v>7</v>
      </c>
      <c r="E57" s="27">
        <v>2306.21</v>
      </c>
      <c r="F57" s="30">
        <v>0</v>
      </c>
      <c r="G57" s="26">
        <f t="shared" si="4"/>
        <v>2306.21</v>
      </c>
      <c r="H57" s="26">
        <v>2136.2500000000082</v>
      </c>
      <c r="I57" s="30">
        <v>0.09</v>
      </c>
      <c r="J57" s="26">
        <f t="shared" si="0"/>
        <v>1943.9875000000075</v>
      </c>
      <c r="K57" s="26">
        <v>1888.1900000000044</v>
      </c>
      <c r="L57" s="30">
        <v>3.2099999999999997E-2</v>
      </c>
      <c r="M57" s="26">
        <f t="shared" si="5"/>
        <v>1827.5791010000041</v>
      </c>
      <c r="N57" s="26">
        <f t="shared" si="1"/>
        <v>6077.7766010000114</v>
      </c>
      <c r="O57" s="45">
        <f t="shared" si="6"/>
        <v>1.5855949537403945E-2</v>
      </c>
      <c r="P57" s="11">
        <v>92690000</v>
      </c>
      <c r="Q57" s="6">
        <f t="shared" si="7"/>
        <v>23172500</v>
      </c>
      <c r="R57" s="7">
        <f t="shared" si="8"/>
        <v>18538000</v>
      </c>
      <c r="S57" s="7">
        <f t="shared" si="2"/>
        <v>4634500</v>
      </c>
      <c r="T57" s="5">
        <f t="shared" si="9"/>
        <v>21008166.082697943</v>
      </c>
      <c r="U57" s="33">
        <v>1</v>
      </c>
      <c r="V57" s="33">
        <v>1</v>
      </c>
      <c r="W57" s="33">
        <v>1</v>
      </c>
      <c r="X57" s="33">
        <v>1</v>
      </c>
      <c r="Y57" s="33">
        <v>1</v>
      </c>
      <c r="Z57" s="33">
        <v>5</v>
      </c>
      <c r="AA57" s="5">
        <f t="shared" si="10"/>
        <v>4634500</v>
      </c>
      <c r="AB57" s="36">
        <f t="shared" si="3"/>
        <v>25642666.082697943</v>
      </c>
      <c r="AC57" s="37">
        <f t="shared" si="11"/>
        <v>1.1065990325902662</v>
      </c>
    </row>
    <row r="58" spans="1:29" s="8" customFormat="1" x14ac:dyDescent="0.25">
      <c r="A58" s="9">
        <v>55</v>
      </c>
      <c r="B58" s="35" t="s">
        <v>101</v>
      </c>
      <c r="C58" s="10" t="s">
        <v>141</v>
      </c>
      <c r="D58" s="5">
        <v>8</v>
      </c>
      <c r="E58" s="27">
        <v>2839.15</v>
      </c>
      <c r="F58" s="30">
        <v>0.17449999999999999</v>
      </c>
      <c r="G58" s="26">
        <f t="shared" si="4"/>
        <v>2343.7183250000003</v>
      </c>
      <c r="H58" s="26">
        <v>2705.3999999999942</v>
      </c>
      <c r="I58" s="30">
        <v>0.19570000000000001</v>
      </c>
      <c r="J58" s="26">
        <f t="shared" si="0"/>
        <v>2175.9532199999953</v>
      </c>
      <c r="K58" s="26">
        <v>3037.5599999999872</v>
      </c>
      <c r="L58" s="30">
        <v>0.1285</v>
      </c>
      <c r="M58" s="26">
        <f t="shared" si="5"/>
        <v>2647.2335399999888</v>
      </c>
      <c r="N58" s="26">
        <f t="shared" si="1"/>
        <v>7166.905084999984</v>
      </c>
      <c r="O58" s="45">
        <f t="shared" si="6"/>
        <v>1.8697311998671678E-2</v>
      </c>
      <c r="P58" s="11">
        <v>75999000</v>
      </c>
      <c r="Q58" s="6">
        <f t="shared" si="7"/>
        <v>18999750</v>
      </c>
      <c r="R58" s="7">
        <f t="shared" si="8"/>
        <v>15199800</v>
      </c>
      <c r="S58" s="7">
        <f t="shared" si="2"/>
        <v>3799950</v>
      </c>
      <c r="T58" s="5">
        <f t="shared" si="9"/>
        <v>24772798.049181174</v>
      </c>
      <c r="U58" s="33">
        <v>1</v>
      </c>
      <c r="V58" s="33">
        <v>1</v>
      </c>
      <c r="W58" s="33">
        <v>1</v>
      </c>
      <c r="X58" s="33">
        <v>1</v>
      </c>
      <c r="Y58" s="33">
        <v>0</v>
      </c>
      <c r="Z58" s="33">
        <v>4</v>
      </c>
      <c r="AA58" s="5">
        <f t="shared" si="10"/>
        <v>3039960</v>
      </c>
      <c r="AB58" s="36">
        <f t="shared" si="3"/>
        <v>27812758.049181174</v>
      </c>
      <c r="AC58" s="37">
        <f t="shared" si="11"/>
        <v>1.4638486321757482</v>
      </c>
    </row>
    <row r="59" spans="1:29" s="8" customFormat="1" x14ac:dyDescent="0.25">
      <c r="A59" s="9">
        <v>56</v>
      </c>
      <c r="B59" s="35" t="s">
        <v>102</v>
      </c>
      <c r="C59" s="10" t="s">
        <v>131</v>
      </c>
      <c r="D59" s="5">
        <v>9</v>
      </c>
      <c r="E59" s="27">
        <v>1953.95</v>
      </c>
      <c r="F59" s="30">
        <v>7.6300000000000007E-2</v>
      </c>
      <c r="G59" s="26">
        <f t="shared" si="4"/>
        <v>1804.863615</v>
      </c>
      <c r="H59" s="26">
        <v>1815.6600000000089</v>
      </c>
      <c r="I59" s="30">
        <v>1.83E-2</v>
      </c>
      <c r="J59" s="26">
        <f t="shared" si="0"/>
        <v>1782.4334220000087</v>
      </c>
      <c r="K59" s="26">
        <v>1849.2100000000096</v>
      </c>
      <c r="L59" s="30">
        <v>3.4599999999999999E-2</v>
      </c>
      <c r="M59" s="26">
        <f t="shared" si="5"/>
        <v>1785.2273340000093</v>
      </c>
      <c r="N59" s="26">
        <f t="shared" si="1"/>
        <v>5372.5243710000177</v>
      </c>
      <c r="O59" s="45">
        <f t="shared" si="6"/>
        <v>1.4016058981344087E-2</v>
      </c>
      <c r="P59" s="11">
        <v>66474000</v>
      </c>
      <c r="Q59" s="6">
        <f t="shared" si="7"/>
        <v>16618500</v>
      </c>
      <c r="R59" s="7">
        <f t="shared" si="8"/>
        <v>13294800</v>
      </c>
      <c r="S59" s="7">
        <f t="shared" si="2"/>
        <v>3323700</v>
      </c>
      <c r="T59" s="5">
        <f t="shared" si="9"/>
        <v>18570423.310843643</v>
      </c>
      <c r="U59" s="33">
        <v>1</v>
      </c>
      <c r="V59" s="33">
        <v>0</v>
      </c>
      <c r="W59" s="33">
        <v>0</v>
      </c>
      <c r="X59" s="33">
        <v>1</v>
      </c>
      <c r="Y59" s="33">
        <v>1</v>
      </c>
      <c r="Z59" s="33">
        <v>3</v>
      </c>
      <c r="AA59" s="5">
        <f t="shared" si="10"/>
        <v>1994220.0000000002</v>
      </c>
      <c r="AB59" s="36">
        <f t="shared" si="3"/>
        <v>20564643.310843643</v>
      </c>
      <c r="AC59" s="37">
        <f t="shared" si="11"/>
        <v>1.2374548431473142</v>
      </c>
    </row>
    <row r="60" spans="1:29" s="8" customFormat="1" ht="15.75" thickBot="1" x14ac:dyDescent="0.3">
      <c r="A60" s="9">
        <v>57</v>
      </c>
      <c r="B60" s="35" t="s">
        <v>103</v>
      </c>
      <c r="C60" s="10" t="s">
        <v>104</v>
      </c>
      <c r="D60" s="5">
        <v>3</v>
      </c>
      <c r="E60" s="27">
        <v>1200.99</v>
      </c>
      <c r="F60" s="30">
        <v>3.9E-2</v>
      </c>
      <c r="G60" s="26">
        <f t="shared" si="4"/>
        <v>1154.15139</v>
      </c>
      <c r="H60" s="26">
        <v>1131.1499999999994</v>
      </c>
      <c r="I60" s="30">
        <v>3.5000000000000003E-2</v>
      </c>
      <c r="J60" s="26">
        <f t="shared" si="0"/>
        <v>1091.5597499999994</v>
      </c>
      <c r="K60" s="26">
        <v>945.7699999999993</v>
      </c>
      <c r="L60" s="30">
        <v>1.7100000000000001E-2</v>
      </c>
      <c r="M60" s="26">
        <f t="shared" si="5"/>
        <v>929.59733299999925</v>
      </c>
      <c r="N60" s="26">
        <f t="shared" si="1"/>
        <v>3175.3084729999987</v>
      </c>
      <c r="O60" s="45">
        <f t="shared" si="6"/>
        <v>8.2838732350404565E-3</v>
      </c>
      <c r="P60" s="11">
        <v>42164000</v>
      </c>
      <c r="Q60" s="6">
        <f t="shared" si="7"/>
        <v>10541000</v>
      </c>
      <c r="R60" s="7">
        <f t="shared" si="8"/>
        <v>8432800</v>
      </c>
      <c r="S60" s="7">
        <f t="shared" si="2"/>
        <v>2108200</v>
      </c>
      <c r="T60" s="5">
        <f t="shared" si="9"/>
        <v>10975626.802999999</v>
      </c>
      <c r="U60" s="33">
        <v>1</v>
      </c>
      <c r="V60" s="33">
        <v>0</v>
      </c>
      <c r="W60" s="33">
        <v>0</v>
      </c>
      <c r="X60" s="33">
        <v>0</v>
      </c>
      <c r="Y60" s="33">
        <v>0</v>
      </c>
      <c r="Z60" s="33">
        <v>1</v>
      </c>
      <c r="AA60" s="5">
        <f t="shared" si="10"/>
        <v>421640</v>
      </c>
      <c r="AB60" s="36">
        <f t="shared" si="3"/>
        <v>11397266.802999999</v>
      </c>
      <c r="AC60" s="37">
        <f t="shared" si="11"/>
        <v>1.0812320276064888</v>
      </c>
    </row>
    <row r="61" spans="1:29" s="20" customFormat="1" ht="15.75" thickBot="1" x14ac:dyDescent="0.3">
      <c r="A61" s="40"/>
      <c r="B61" s="40"/>
      <c r="C61" s="40"/>
      <c r="D61" s="13"/>
      <c r="E61" s="14">
        <v>153476.91999999998</v>
      </c>
      <c r="F61" s="14"/>
      <c r="G61" s="14">
        <f t="shared" ref="G61" si="12">SUM(G4:G60)</f>
        <v>134085.83640900001</v>
      </c>
      <c r="H61" s="14">
        <v>144653.29999999856</v>
      </c>
      <c r="I61" s="14"/>
      <c r="J61" s="14">
        <f t="shared" ref="J61" si="13">SUM(J4:J60)</f>
        <v>124490.49187299881</v>
      </c>
      <c r="K61" s="14">
        <v>141575.85999999885</v>
      </c>
      <c r="L61" s="14"/>
      <c r="M61" s="14">
        <f t="shared" ref="M61:N61" si="14">SUM(M4:M60)</f>
        <v>124735.72670799906</v>
      </c>
      <c r="N61" s="14">
        <f t="shared" si="14"/>
        <v>383312.05498999782</v>
      </c>
      <c r="O61" s="13">
        <f>SUM(O4:O60)</f>
        <v>1</v>
      </c>
      <c r="P61" s="15">
        <f>SUM(P4:P60)</f>
        <v>5933576000</v>
      </c>
      <c r="Q61" s="16">
        <f>SUM(Q4:Q60)</f>
        <v>1483394000</v>
      </c>
      <c r="R61" s="17">
        <f>SUM(R4:R60)+AA62</f>
        <v>1324939010</v>
      </c>
      <c r="S61" s="14">
        <f t="shared" ref="S61:AA61" si="15">SUM(S4:S60)</f>
        <v>296678800</v>
      </c>
      <c r="T61" s="18">
        <f t="shared" si="15"/>
        <v>1324939009.9999995</v>
      </c>
      <c r="U61" s="18">
        <v>32</v>
      </c>
      <c r="V61" s="18">
        <v>30</v>
      </c>
      <c r="W61" s="18">
        <v>33</v>
      </c>
      <c r="X61" s="18">
        <v>25</v>
      </c>
      <c r="Y61" s="18">
        <v>31</v>
      </c>
      <c r="Z61" s="18">
        <v>151</v>
      </c>
      <c r="AA61" s="19">
        <f t="shared" si="15"/>
        <v>158454990</v>
      </c>
      <c r="AB61" s="38">
        <f t="shared" si="3"/>
        <v>1483393999.9999995</v>
      </c>
      <c r="AC61" s="39"/>
    </row>
    <row r="62" spans="1:29" s="20" customFormat="1" ht="15.75" thickBot="1" x14ac:dyDescent="0.3">
      <c r="C62" s="21"/>
      <c r="Q62" s="21"/>
      <c r="R62" s="22">
        <f>R61+S61-AA62</f>
        <v>1483394000</v>
      </c>
      <c r="AA62" s="23">
        <f>S61-AA61</f>
        <v>138223810</v>
      </c>
      <c r="AB62" s="24"/>
    </row>
    <row r="63" spans="1:29" x14ac:dyDescent="0.25">
      <c r="C63" s="25"/>
    </row>
    <row r="64" spans="1:29" x14ac:dyDescent="0.25">
      <c r="T64" s="25"/>
    </row>
    <row r="65" spans="3:29" ht="15.75" x14ac:dyDescent="0.25">
      <c r="Z65" s="47"/>
      <c r="AA65" s="47"/>
      <c r="AB65" s="47"/>
      <c r="AC65" s="47"/>
    </row>
    <row r="66" spans="3:29" ht="15.75" x14ac:dyDescent="0.25">
      <c r="C66" s="43"/>
      <c r="Z66" s="44"/>
      <c r="AA66" s="44"/>
      <c r="AB66" s="44"/>
    </row>
    <row r="67" spans="3:29" ht="15.75" x14ac:dyDescent="0.25">
      <c r="C67" s="43"/>
      <c r="Z67" s="47"/>
      <c r="AA67" s="47"/>
      <c r="AB67" s="47"/>
      <c r="AC67" s="47"/>
    </row>
    <row r="68" spans="3:29" ht="15.75" x14ac:dyDescent="0.25">
      <c r="C68" s="43"/>
      <c r="Z68" s="47"/>
      <c r="AA68" s="47"/>
      <c r="AB68" s="47"/>
      <c r="AC68" s="47"/>
    </row>
    <row r="69" spans="3:29" x14ac:dyDescent="0.25">
      <c r="C69" s="43"/>
    </row>
    <row r="70" spans="3:29" x14ac:dyDescent="0.25">
      <c r="C70" s="43"/>
    </row>
    <row r="71" spans="3:29" x14ac:dyDescent="0.25">
      <c r="C71" s="43"/>
    </row>
    <row r="72" spans="3:29" x14ac:dyDescent="0.25">
      <c r="C72" s="43"/>
    </row>
    <row r="73" spans="3:29" x14ac:dyDescent="0.25">
      <c r="C73" s="43"/>
    </row>
    <row r="74" spans="3:29" x14ac:dyDescent="0.25">
      <c r="C74" s="43"/>
    </row>
    <row r="75" spans="3:29" x14ac:dyDescent="0.25">
      <c r="C75" s="43"/>
    </row>
    <row r="76" spans="3:29" x14ac:dyDescent="0.25">
      <c r="C76" s="43"/>
    </row>
    <row r="77" spans="3:29" x14ac:dyDescent="0.25">
      <c r="C77" s="43"/>
    </row>
    <row r="78" spans="3:29" x14ac:dyDescent="0.25">
      <c r="C78" s="43"/>
    </row>
    <row r="79" spans="3:29" x14ac:dyDescent="0.25">
      <c r="C79" s="43"/>
    </row>
  </sheetData>
  <mergeCells count="4">
    <mergeCell ref="A1:O1"/>
    <mergeCell ref="Z65:AC65"/>
    <mergeCell ref="Z67:AC67"/>
    <mergeCell ref="Z68:AC68"/>
  </mergeCells>
  <conditionalFormatting sqref="P29:P58 P4:S4 Q5:S60">
    <cfRule type="cellIs" priority="9" stopIfTrue="1" operator="equal">
      <formula>0</formula>
    </cfRule>
  </conditionalFormatting>
  <conditionalFormatting sqref="P28">
    <cfRule type="cellIs" priority="1" stopIfTrue="1" operator="equal">
      <formula>0</formula>
    </cfRule>
  </conditionalFormatting>
  <conditionalFormatting sqref="P59">
    <cfRule type="cellIs" priority="8" stopIfTrue="1" operator="equal">
      <formula>0</formula>
    </cfRule>
  </conditionalFormatting>
  <conditionalFormatting sqref="P5 P7 P9 P11 P13 P15 P17 P19 P21 P23 P25 P27 P29 P31 P33 P35 P37 P39 P41 P43 P45 P47 P49 P51 P53 P55 P57 P59 P61">
    <cfRule type="cellIs" priority="7" stopIfTrue="1" operator="equal">
      <formula>0</formula>
    </cfRule>
  </conditionalFormatting>
  <conditionalFormatting sqref="P6">
    <cfRule type="cellIs" priority="6" stopIfTrue="1" operator="equal">
      <formula>0</formula>
    </cfRule>
  </conditionalFormatting>
  <conditionalFormatting sqref="P7">
    <cfRule type="cellIs" priority="5" stopIfTrue="1" operator="equal">
      <formula>0</formula>
    </cfRule>
  </conditionalFormatting>
  <conditionalFormatting sqref="P8">
    <cfRule type="cellIs" priority="4" stopIfTrue="1" operator="equal">
      <formula>0</formula>
    </cfRule>
  </conditionalFormatting>
  <conditionalFormatting sqref="P9:P27">
    <cfRule type="cellIs" priority="3" stopIfTrue="1" operator="equal">
      <formula>0</formula>
    </cfRule>
  </conditionalFormatting>
  <conditionalFormatting sqref="P60">
    <cfRule type="cellIs" priority="2" stopIfTrue="1" operator="equal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P5:P60"/>
  </dataValidations>
  <pageMargins left="0.7" right="0.7" top="0.75" bottom="0.75" header="0.3" footer="0.3"/>
  <pageSetup orientation="landscape" horizontalDpi="300" verticalDpi="300" r:id="rId1"/>
  <headerFooter>
    <oddHeader>&amp;L&amp;"-,Bold"&amp;KFF0000UČINAK ZA 3. KVARTAL 2019. GODINE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Lutovac</dc:creator>
  <cp:lastModifiedBy>Tanja Glusac</cp:lastModifiedBy>
  <cp:lastPrinted>2019-11-26T12:22:04Z</cp:lastPrinted>
  <dcterms:created xsi:type="dcterms:W3CDTF">2019-04-19T11:15:30Z</dcterms:created>
  <dcterms:modified xsi:type="dcterms:W3CDTF">2019-11-26T12:26:21Z</dcterms:modified>
</cp:coreProperties>
</file>